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Douglas Aitken\Desktop\Dri Clay Kraft\1. Marketing 2022\Plastic-Free Certified Versions Marketing\Calculator\"/>
    </mc:Choice>
  </mc:AlternateContent>
  <workbookProtection workbookAlgorithmName="SHA-512" workbookHashValue="hR++ya27Hic6SVyg+HLCzEum+VoL6tK/T4uN/32JdqmYrmZYOuE7yrOnlri2L3vqzEY90w9vNldluMqZAYncYA==" workbookSaltValue="Ul/ngtZaJrgY78LwoHhuWQ==" workbookSpinCount="100000" lockStructure="1"/>
  <bookViews>
    <workbookView xWindow="0" yWindow="0" windowWidth="20490" windowHeight="7710" firstSheet="2" activeTab="2"/>
  </bookViews>
  <sheets>
    <sheet name="Silica Gel Calculator v1" sheetId="8" state="hidden" r:id="rId1"/>
    <sheet name="Silica Gel Inputs v2" sheetId="1" state="hidden" r:id="rId2"/>
    <sheet name="Calcium Chloride Calculator" sheetId="10" r:id="rId3"/>
    <sheet name="CACi2 inputs" sheetId="5" state="hidden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1" l="1"/>
  <c r="D17" i="5"/>
  <c r="D16" i="5"/>
  <c r="D17" i="1" l="1"/>
  <c r="D16" i="1"/>
  <c r="H51" i="1" l="1"/>
  <c r="H48" i="1"/>
  <c r="D44" i="5" l="1"/>
  <c r="D43" i="5"/>
  <c r="D42" i="5"/>
  <c r="D41" i="5"/>
  <c r="D40" i="5"/>
  <c r="D39" i="5"/>
  <c r="D11" i="5"/>
  <c r="D28" i="5" s="1"/>
  <c r="D30" i="5" l="1"/>
  <c r="D29" i="5"/>
  <c r="D25" i="5"/>
  <c r="D26" i="5" s="1"/>
  <c r="D24" i="5"/>
  <c r="G51" i="5" s="1"/>
  <c r="D27" i="5" l="1"/>
  <c r="D34" i="5"/>
  <c r="G58" i="5"/>
  <c r="G53" i="5"/>
  <c r="G56" i="5"/>
  <c r="G57" i="5"/>
  <c r="G50" i="5"/>
  <c r="G49" i="5"/>
  <c r="G59" i="5"/>
  <c r="I59" i="5" s="1"/>
  <c r="G55" i="5"/>
  <c r="G52" i="5"/>
  <c r="I52" i="5" s="1"/>
  <c r="D11" i="1"/>
  <c r="D43" i="1"/>
  <c r="D42" i="1"/>
  <c r="D41" i="1"/>
  <c r="D38" i="1"/>
  <c r="D40" i="1"/>
  <c r="D39" i="1"/>
  <c r="D25" i="1" l="1"/>
  <c r="D27" i="1" s="1"/>
  <c r="D24" i="1"/>
  <c r="D53" i="1" s="1"/>
  <c r="D28" i="1"/>
  <c r="G28" i="1" s="1"/>
  <c r="D29" i="1" l="1"/>
  <c r="D26" i="1"/>
  <c r="D33" i="1"/>
  <c r="D55" i="1"/>
  <c r="D57" i="1"/>
  <c r="D58" i="1" s="1"/>
  <c r="D54" i="1"/>
  <c r="D56" i="1" s="1"/>
</calcChain>
</file>

<file path=xl/sharedStrings.xml><?xml version="1.0" encoding="utf-8"?>
<sst xmlns="http://schemas.openxmlformats.org/spreadsheetml/2006/main" count="186" uniqueCount="96">
  <si>
    <t>Number of sachets</t>
  </si>
  <si>
    <t>Metric Tonnes</t>
  </si>
  <si>
    <t>Grams</t>
  </si>
  <si>
    <t>Million</t>
  </si>
  <si>
    <t>Size (cm²)</t>
  </si>
  <si>
    <t>Weight (grams)</t>
  </si>
  <si>
    <t>Silica Gel Beads</t>
  </si>
  <si>
    <t>Soccer Pitches</t>
  </si>
  <si>
    <t>Equivalent to:</t>
  </si>
  <si>
    <t>Square Meters</t>
  </si>
  <si>
    <t>American Football Fields (incl. end zones)</t>
  </si>
  <si>
    <t>Silica Gel Waste to Landfill</t>
  </si>
  <si>
    <t>Weight (g)</t>
  </si>
  <si>
    <t>Plastic Packaging (Quantity)</t>
  </si>
  <si>
    <t>Plastic Packaging (Weight)</t>
  </si>
  <si>
    <t>Kilograms</t>
  </si>
  <si>
    <t>ZERO</t>
  </si>
  <si>
    <t>Plastic Waste (Quantity &amp; Weight)</t>
  </si>
  <si>
    <t>Input Number of Sachets</t>
  </si>
  <si>
    <t xml:space="preserve">Input Weight of Each Sachet </t>
  </si>
  <si>
    <t>Step 2: Input the average weight of the bags (select size from the dropdown list)</t>
  </si>
  <si>
    <t xml:space="preserve">Annual Silica Gel Usage </t>
  </si>
  <si>
    <t>Step 1: Input estimated number of silica gel bags used anually (millions of bags)</t>
  </si>
  <si>
    <t>*Click cell to select size from dropdown list</t>
  </si>
  <si>
    <t>INPUTS</t>
  </si>
  <si>
    <t>RESULTS</t>
  </si>
  <si>
    <t>Micro-Pak Dri Clay® Equivalent Waste to Landfill</t>
  </si>
  <si>
    <t>Square Meters / Kilograms</t>
  </si>
  <si>
    <t>SILICA GEL MATERIAL WASTE CALCULATOR</t>
  </si>
  <si>
    <t>CALCIUM CHLORIDE DESICCANT MATERIAL WASTE CALCULATOR</t>
  </si>
  <si>
    <t xml:space="preserve">Annual Calcium Chloride Desiccant Usage </t>
  </si>
  <si>
    <t>Step 1: Input estimated number of desiccant bags used anually (millions of bags)</t>
  </si>
  <si>
    <t>Calcium Chloride Ingredient</t>
  </si>
  <si>
    <t>Calcium Chloride Desiccant Waste to Landfill</t>
  </si>
  <si>
    <t>PACKAGING BREAKDOWN</t>
  </si>
  <si>
    <t>Calcium Chloride Desiccants</t>
  </si>
  <si>
    <r>
      <t>Dri Clay® Kraft -</t>
    </r>
    <r>
      <rPr>
        <b/>
        <i/>
        <sz val="9"/>
        <color theme="1"/>
        <rFont val="Arial"/>
        <family val="2"/>
      </rPr>
      <t xml:space="preserve"> Plastic free, biodegradable and FSC-Certified Kraft paper</t>
    </r>
  </si>
  <si>
    <t>Natural Clay</t>
  </si>
  <si>
    <r>
      <t xml:space="preserve">1 Litre Plastic Bottles </t>
    </r>
    <r>
      <rPr>
        <sz val="9"/>
        <color theme="1"/>
        <rFont val="Arial"/>
        <family val="2"/>
      </rPr>
      <t>(20g per litre)</t>
    </r>
  </si>
  <si>
    <t>Silica Gel Output</t>
  </si>
  <si>
    <t>MT</t>
  </si>
  <si>
    <t>Fresh Water</t>
  </si>
  <si>
    <t>Sodium Silicate</t>
  </si>
  <si>
    <t>Waste Water</t>
  </si>
  <si>
    <t>Litres</t>
  </si>
  <si>
    <t>1MT of silica gel needs:</t>
  </si>
  <si>
    <t>Sodium Silicate (MT)</t>
  </si>
  <si>
    <t>Fresh Water (Litres)</t>
  </si>
  <si>
    <t>Waste Water (Litres)</t>
  </si>
  <si>
    <t>Ltr</t>
  </si>
  <si>
    <t>Sulphuric Acid</t>
  </si>
  <si>
    <t>CHEMICAL INPUTS &amp; WATER CONSUMPTION</t>
  </si>
  <si>
    <t>*Click cell to select from dropdown list</t>
  </si>
  <si>
    <t>Input your annual silica gel usage</t>
  </si>
  <si>
    <t>Calicum chloride output</t>
  </si>
  <si>
    <t>Inputs:</t>
  </si>
  <si>
    <t>CaCO3 (calcium carbonate)</t>
  </si>
  <si>
    <t>CaO (calcium oxide)</t>
  </si>
  <si>
    <t>Water</t>
  </si>
  <si>
    <t>Coal</t>
  </si>
  <si>
    <t>Waste Output</t>
  </si>
  <si>
    <t>Furnace slag &amp; dust</t>
  </si>
  <si>
    <t>CO2 (carbon dioxide)</t>
  </si>
  <si>
    <t>Water Vapor</t>
  </si>
  <si>
    <t>HCI (hydrochloric acid)</t>
  </si>
  <si>
    <t>Exhaust Gas (Sulphur dioxide / Nitrogen oxide)</t>
  </si>
  <si>
    <t>Conversion</t>
  </si>
  <si>
    <t>Plastic Packaging (Weight KGS)</t>
  </si>
  <si>
    <t>Plastic Packaging (Weight MT</t>
  </si>
  <si>
    <t>Step 1: Input estimated number of calcium chloride bags used anually (millions of bags)</t>
  </si>
  <si>
    <t>Input your annual calcium chloride desiccant usage</t>
  </si>
  <si>
    <t>Item</t>
  </si>
  <si>
    <t>Input</t>
  </si>
  <si>
    <t>Annual consumption</t>
  </si>
  <si>
    <t>Output</t>
  </si>
  <si>
    <t>Annual production</t>
  </si>
  <si>
    <t>CaCO3 (95%)</t>
  </si>
  <si>
    <t>13,750 MT</t>
  </si>
  <si>
    <t>Calcium Chloride (CaCl2)</t>
  </si>
  <si>
    <t>15,000 MT</t>
  </si>
  <si>
    <t>CaO (88.64%)</t>
  </si>
  <si>
    <t>1,095 MT</t>
  </si>
  <si>
    <t>Waste water sludge</t>
  </si>
  <si>
    <t>2,010 MT</t>
  </si>
  <si>
    <t>HCl (31%)</t>
  </si>
  <si>
    <t>29,238 MT</t>
  </si>
  <si>
    <t>1,357 MT</t>
  </si>
  <si>
    <t>2,700 MT</t>
  </si>
  <si>
    <t>Exhaust gas (SO2, NOx)</t>
  </si>
  <si>
    <t>292 MT</t>
  </si>
  <si>
    <t>Electricity</t>
  </si>
  <si>
    <t>1,650k kwh</t>
  </si>
  <si>
    <t>CO2</t>
  </si>
  <si>
    <t>10,059 MT</t>
  </si>
  <si>
    <t>6,000 MT</t>
  </si>
  <si>
    <t>18,065 MT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</si>
</sst>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9"/>
      <color theme="1"/>
      <name val="Arial"/>
      <family val="2"/>
    </font>
    <font>
      <b/>
      <sz val="9"/>
      <color theme="1"/>
      <name val="Arial"/>
      <family val="2"/>
    </font>
    <font>
      <i/>
      <sz val="9"/>
      <color theme="1"/>
      <name val="Arial"/>
      <family val="2"/>
    </font>
    <font>
      <sz val="9"/>
      <color rgb="FFFF0000"/>
      <name val="Arial"/>
      <family val="2"/>
    </font>
    <font>
      <b/>
      <i/>
      <sz val="9"/>
      <color theme="1"/>
      <name val="Arial"/>
      <family val="2"/>
    </font>
    <font>
      <sz val="8"/>
      <color theme="1"/>
      <name val="Arial"/>
      <family val="2"/>
    </font>
    <font>
      <b/>
      <sz val="9"/>
      <color rgb="FF000000"/>
      <name val="Calibri"/>
      <family val="2"/>
    </font>
    <font>
      <b/>
      <sz val="9"/>
      <color theme="1"/>
      <name val="Calibri"/>
      <family val="2"/>
    </font>
    <font>
      <sz val="9"/>
      <color rgb="FF00000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CCCCCC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  <diagonal/>
    </border>
    <border>
      <left/>
      <right/>
      <top/>
      <bottom style="thin">
        <color theme="1"/>
      </bottom>
      <diagonal/>
    </border>
    <border>
      <left style="medium">
        <color theme="1"/>
      </left>
      <right/>
      <top/>
      <bottom/>
      <diagonal/>
    </border>
    <border>
      <left/>
      <right style="medium">
        <color theme="1"/>
      </right>
      <top/>
      <bottom/>
      <diagonal/>
    </border>
    <border>
      <left style="medium">
        <color theme="1"/>
      </left>
      <right/>
      <top/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/>
      <right style="medium">
        <color theme="1"/>
      </right>
      <top/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/>
      <right style="thin">
        <color theme="1"/>
      </right>
      <top/>
      <bottom style="thin">
        <color theme="1"/>
      </bottom>
      <diagonal/>
    </border>
    <border>
      <left/>
      <right/>
      <top style="thin">
        <color rgb="FFFF0000"/>
      </top>
      <bottom style="medium">
        <color theme="1"/>
      </bottom>
      <diagonal/>
    </border>
    <border>
      <left style="thin">
        <color rgb="FFFF0000"/>
      </left>
      <right/>
      <top style="thin">
        <color rgb="FFFF0000"/>
      </top>
      <bottom style="thin">
        <color rgb="FFFF0000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theme="1"/>
      </right>
      <top style="thin">
        <color indexed="64"/>
      </top>
      <bottom style="thin">
        <color indexed="64"/>
      </bottom>
      <diagonal/>
    </border>
    <border>
      <left style="medium">
        <color rgb="FF666666"/>
      </left>
      <right style="medium">
        <color rgb="FF666666"/>
      </right>
      <top style="medium">
        <color rgb="FF666666"/>
      </top>
      <bottom style="thick">
        <color rgb="FF666666"/>
      </bottom>
      <diagonal/>
    </border>
    <border>
      <left/>
      <right style="medium">
        <color rgb="FF666666"/>
      </right>
      <top style="medium">
        <color rgb="FF666666"/>
      </top>
      <bottom style="thick">
        <color rgb="FF666666"/>
      </bottom>
      <diagonal/>
    </border>
    <border>
      <left style="medium">
        <color rgb="FF666666"/>
      </left>
      <right style="medium">
        <color rgb="FF666666"/>
      </right>
      <top/>
      <bottom style="medium">
        <color rgb="FF666666"/>
      </bottom>
      <diagonal/>
    </border>
    <border>
      <left/>
      <right style="medium">
        <color rgb="FF666666"/>
      </right>
      <top/>
      <bottom style="medium">
        <color rgb="FF666666"/>
      </bottom>
      <diagonal/>
    </border>
  </borders>
  <cellStyleXfs count="1">
    <xf numFmtId="0" fontId="0" fillId="0" borderId="0"/>
  </cellStyleXfs>
  <cellXfs count="129">
    <xf numFmtId="0" fontId="0" fillId="0" borderId="0" xfId="0"/>
    <xf numFmtId="1" fontId="0" fillId="0" borderId="0" xfId="0" applyNumberFormat="1"/>
    <xf numFmtId="0" fontId="1" fillId="0" borderId="0" xfId="0" applyFont="1"/>
    <xf numFmtId="0" fontId="0" fillId="0" borderId="1" xfId="0" applyBorder="1"/>
    <xf numFmtId="0" fontId="0" fillId="0" borderId="5" xfId="0" applyBorder="1"/>
    <xf numFmtId="0" fontId="0" fillId="0" borderId="4" xfId="0" applyBorder="1"/>
    <xf numFmtId="0" fontId="1" fillId="0" borderId="5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2" xfId="0" applyFont="1" applyBorder="1"/>
    <xf numFmtId="0" fontId="1" fillId="0" borderId="7" xfId="0" applyFont="1" applyBorder="1" applyAlignment="1">
      <alignment horizontal="left"/>
    </xf>
    <xf numFmtId="0" fontId="0" fillId="0" borderId="6" xfId="0" applyBorder="1"/>
    <xf numFmtId="0" fontId="2" fillId="0" borderId="0" xfId="0" applyFont="1" applyFill="1" applyBorder="1" applyAlignment="1">
      <alignment horizontal="right"/>
    </xf>
    <xf numFmtId="0" fontId="1" fillId="0" borderId="4" xfId="0" applyFont="1" applyFill="1" applyBorder="1"/>
    <xf numFmtId="0" fontId="0" fillId="0" borderId="4" xfId="0" applyFont="1" applyBorder="1"/>
    <xf numFmtId="0" fontId="0" fillId="0" borderId="1" xfId="0" applyFont="1" applyFill="1" applyBorder="1"/>
    <xf numFmtId="3" fontId="1" fillId="2" borderId="1" xfId="0" applyNumberFormat="1" applyFont="1" applyFill="1" applyBorder="1"/>
    <xf numFmtId="0" fontId="1" fillId="2" borderId="1" xfId="0" applyFont="1" applyFill="1" applyBorder="1" applyAlignment="1">
      <alignment horizontal="right"/>
    </xf>
    <xf numFmtId="0" fontId="3" fillId="0" borderId="0" xfId="0" applyFont="1"/>
    <xf numFmtId="0" fontId="1" fillId="0" borderId="8" xfId="0" applyFont="1" applyBorder="1"/>
    <xf numFmtId="0" fontId="0" fillId="0" borderId="0" xfId="0" applyBorder="1"/>
    <xf numFmtId="0" fontId="0" fillId="0" borderId="10" xfId="0" applyBorder="1"/>
    <xf numFmtId="3" fontId="0" fillId="0" borderId="0" xfId="0" applyNumberFormat="1" applyBorder="1"/>
    <xf numFmtId="0" fontId="1" fillId="0" borderId="0" xfId="0" applyFont="1" applyBorder="1"/>
    <xf numFmtId="0" fontId="1" fillId="0" borderId="0" xfId="0" applyFont="1" applyFill="1" applyBorder="1"/>
    <xf numFmtId="0" fontId="0" fillId="0" borderId="0" xfId="0" applyFill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0" fillId="0" borderId="0" xfId="0" applyBorder="1" applyAlignment="1">
      <alignment horizontal="left" indent="2"/>
    </xf>
    <xf numFmtId="0" fontId="3" fillId="0" borderId="0" xfId="0" applyFont="1" applyBorder="1"/>
    <xf numFmtId="0" fontId="1" fillId="0" borderId="14" xfId="0" applyFont="1" applyBorder="1"/>
    <xf numFmtId="0" fontId="3" fillId="0" borderId="14" xfId="0" applyFont="1" applyBorder="1"/>
    <xf numFmtId="3" fontId="1" fillId="6" borderId="4" xfId="0" applyNumberFormat="1" applyFont="1" applyFill="1" applyBorder="1"/>
    <xf numFmtId="3" fontId="1" fillId="6" borderId="2" xfId="0" applyNumberFormat="1" applyFont="1" applyFill="1" applyBorder="1"/>
    <xf numFmtId="0" fontId="1" fillId="0" borderId="6" xfId="0" applyFont="1" applyBorder="1"/>
    <xf numFmtId="1" fontId="1" fillId="5" borderId="1" xfId="0" applyNumberFormat="1" applyFont="1" applyFill="1" applyBorder="1" applyAlignment="1">
      <alignment horizontal="right"/>
    </xf>
    <xf numFmtId="0" fontId="0" fillId="0" borderId="22" xfId="0" applyBorder="1"/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1" fillId="0" borderId="26" xfId="0" applyFont="1" applyFill="1" applyBorder="1"/>
    <xf numFmtId="3" fontId="1" fillId="3" borderId="9" xfId="0" applyNumberFormat="1" applyFont="1" applyFill="1" applyBorder="1" applyProtection="1">
      <protection locked="0"/>
    </xf>
    <xf numFmtId="0" fontId="1" fillId="3" borderId="27" xfId="0" applyFont="1" applyFill="1" applyBorder="1" applyProtection="1">
      <protection locked="0"/>
    </xf>
    <xf numFmtId="3" fontId="1" fillId="3" borderId="27" xfId="0" applyNumberFormat="1" applyFont="1" applyFill="1" applyBorder="1" applyProtection="1">
      <protection locked="0"/>
    </xf>
    <xf numFmtId="0" fontId="0" fillId="0" borderId="1" xfId="0" applyFill="1" applyBorder="1"/>
    <xf numFmtId="3" fontId="1" fillId="6" borderId="1" xfId="0" applyNumberFormat="1" applyFont="1" applyFill="1" applyBorder="1"/>
    <xf numFmtId="0" fontId="1" fillId="0" borderId="1" xfId="0" applyFont="1" applyFill="1" applyBorder="1"/>
    <xf numFmtId="3" fontId="0" fillId="0" borderId="0" xfId="0" applyNumberFormat="1"/>
    <xf numFmtId="0" fontId="0" fillId="0" borderId="31" xfId="0" applyBorder="1"/>
    <xf numFmtId="0" fontId="0" fillId="0" borderId="32" xfId="0" applyBorder="1"/>
    <xf numFmtId="0" fontId="0" fillId="0" borderId="33" xfId="0" applyBorder="1"/>
    <xf numFmtId="0" fontId="0" fillId="0" borderId="34" xfId="0" applyBorder="1"/>
    <xf numFmtId="3" fontId="0" fillId="0" borderId="34" xfId="0" applyNumberFormat="1" applyBorder="1"/>
    <xf numFmtId="0" fontId="0" fillId="0" borderId="35" xfId="0" applyBorder="1"/>
    <xf numFmtId="3" fontId="1" fillId="0" borderId="1" xfId="0" applyNumberFormat="1" applyFont="1" applyBorder="1"/>
    <xf numFmtId="0" fontId="0" fillId="0" borderId="0" xfId="0" applyBorder="1" applyAlignment="1">
      <alignment horizontal="left"/>
    </xf>
    <xf numFmtId="0" fontId="0" fillId="0" borderId="36" xfId="0" applyBorder="1"/>
    <xf numFmtId="0" fontId="0" fillId="0" borderId="37" xfId="0" applyBorder="1"/>
    <xf numFmtId="0" fontId="0" fillId="0" borderId="36" xfId="0" applyBorder="1" applyAlignment="1">
      <alignment horizontal="left"/>
    </xf>
    <xf numFmtId="0" fontId="0" fillId="0" borderId="2" xfId="0" applyBorder="1"/>
    <xf numFmtId="0" fontId="0" fillId="0" borderId="7" xfId="0" applyBorder="1"/>
    <xf numFmtId="0" fontId="3" fillId="0" borderId="7" xfId="0" applyFont="1" applyBorder="1"/>
    <xf numFmtId="0" fontId="0" fillId="0" borderId="3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8" borderId="6" xfId="0" applyFill="1" applyBorder="1" applyProtection="1">
      <protection locked="0"/>
    </xf>
    <xf numFmtId="0" fontId="0" fillId="0" borderId="0" xfId="0" applyFill="1" applyBorder="1" applyProtection="1">
      <protection locked="0"/>
    </xf>
    <xf numFmtId="0" fontId="1" fillId="0" borderId="36" xfId="0" applyFont="1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0" fillId="0" borderId="1" xfId="0" applyBorder="1"/>
    <xf numFmtId="0" fontId="1" fillId="0" borderId="0" xfId="0" applyFont="1" applyFill="1" applyAlignment="1">
      <alignment horizontal="center"/>
    </xf>
    <xf numFmtId="3" fontId="1" fillId="0" borderId="26" xfId="0" applyNumberFormat="1" applyFont="1" applyFill="1" applyBorder="1"/>
    <xf numFmtId="3" fontId="1" fillId="0" borderId="0" xfId="0" applyNumberFormat="1" applyFont="1" applyFill="1" applyBorder="1"/>
    <xf numFmtId="3" fontId="1" fillId="5" borderId="1" xfId="0" applyNumberFormat="1" applyFont="1" applyFill="1" applyBorder="1" applyAlignment="1">
      <alignment horizontal="right"/>
    </xf>
    <xf numFmtId="3" fontId="1" fillId="2" borderId="1" xfId="0" applyNumberFormat="1" applyFont="1" applyFill="1" applyBorder="1" applyAlignment="1">
      <alignment horizontal="right"/>
    </xf>
    <xf numFmtId="3" fontId="0" fillId="0" borderId="14" xfId="0" applyNumberFormat="1" applyBorder="1"/>
    <xf numFmtId="3" fontId="1" fillId="0" borderId="0" xfId="0" applyNumberFormat="1" applyFont="1"/>
    <xf numFmtId="0" fontId="5" fillId="0" borderId="1" xfId="0" applyFont="1" applyBorder="1"/>
    <xf numFmtId="0" fontId="1" fillId="4" borderId="0" xfId="0" applyFont="1" applyFill="1" applyBorder="1" applyAlignment="1">
      <alignment horizontal="center"/>
    </xf>
    <xf numFmtId="3" fontId="0" fillId="0" borderId="6" xfId="0" applyNumberFormat="1" applyBorder="1"/>
    <xf numFmtId="0" fontId="0" fillId="0" borderId="38" xfId="0" applyBorder="1"/>
    <xf numFmtId="0" fontId="0" fillId="0" borderId="39" xfId="0" applyBorder="1"/>
    <xf numFmtId="0" fontId="0" fillId="0" borderId="40" xfId="0" applyBorder="1"/>
    <xf numFmtId="3" fontId="0" fillId="0" borderId="4" xfId="0" applyNumberFormat="1" applyBorder="1"/>
    <xf numFmtId="3" fontId="0" fillId="0" borderId="38" xfId="0" applyNumberFormat="1" applyBorder="1"/>
    <xf numFmtId="0" fontId="0" fillId="0" borderId="41" xfId="0" applyBorder="1"/>
    <xf numFmtId="0" fontId="1" fillId="6" borderId="12" xfId="0" applyFont="1" applyFill="1" applyBorder="1"/>
    <xf numFmtId="1" fontId="1" fillId="6" borderId="5" xfId="0" applyNumberFormat="1" applyFont="1" applyFill="1" applyBorder="1"/>
    <xf numFmtId="0" fontId="0" fillId="0" borderId="42" xfId="0" applyBorder="1"/>
    <xf numFmtId="0" fontId="1" fillId="0" borderId="38" xfId="0" applyFont="1" applyFill="1" applyBorder="1"/>
    <xf numFmtId="0" fontId="2" fillId="0" borderId="4" xfId="0" applyFont="1" applyFill="1" applyBorder="1" applyAlignment="1">
      <alignment horizontal="right"/>
    </xf>
    <xf numFmtId="0" fontId="0" fillId="0" borderId="43" xfId="0" applyBorder="1"/>
    <xf numFmtId="3" fontId="1" fillId="0" borderId="6" xfId="0" applyNumberFormat="1" applyFont="1" applyBorder="1"/>
    <xf numFmtId="3" fontId="1" fillId="0" borderId="38" xfId="0" applyNumberFormat="1" applyFont="1" applyBorder="1"/>
    <xf numFmtId="3" fontId="0" fillId="0" borderId="6" xfId="0" applyNumberFormat="1" applyBorder="1" applyAlignment="1">
      <alignment horizontal="left"/>
    </xf>
    <xf numFmtId="3" fontId="0" fillId="0" borderId="39" xfId="0" applyNumberFormat="1" applyBorder="1" applyAlignment="1">
      <alignment horizontal="left"/>
    </xf>
    <xf numFmtId="3" fontId="0" fillId="0" borderId="0" xfId="0" applyNumberFormat="1" applyBorder="1" applyAlignment="1">
      <alignment horizontal="left"/>
    </xf>
    <xf numFmtId="0" fontId="6" fillId="0" borderId="44" xfId="0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6" fillId="9" borderId="46" xfId="0" applyFont="1" applyFill="1" applyBorder="1" applyAlignment="1">
      <alignment horizontal="center" vertical="center" wrapText="1"/>
    </xf>
    <xf numFmtId="0" fontId="8" fillId="9" borderId="47" xfId="0" applyFont="1" applyFill="1" applyBorder="1" applyAlignment="1">
      <alignment horizontal="center" vertical="center" wrapText="1"/>
    </xf>
    <xf numFmtId="0" fontId="8" fillId="9" borderId="47" xfId="0" applyFont="1" applyFill="1" applyBorder="1" applyAlignment="1">
      <alignment horizontal="right" vertical="center" wrapText="1"/>
    </xf>
    <xf numFmtId="0" fontId="8" fillId="0" borderId="47" xfId="0" applyFont="1" applyBorder="1" applyAlignment="1">
      <alignment horizontal="center" vertical="center" wrapText="1"/>
    </xf>
    <xf numFmtId="0" fontId="6" fillId="0" borderId="46" xfId="0" applyFont="1" applyBorder="1" applyAlignment="1">
      <alignment horizontal="center" vertical="center" wrapText="1"/>
    </xf>
    <xf numFmtId="0" fontId="8" fillId="0" borderId="47" xfId="0" applyFont="1" applyBorder="1" applyAlignment="1">
      <alignment horizontal="right" vertical="center" wrapText="1"/>
    </xf>
    <xf numFmtId="0" fontId="1" fillId="4" borderId="4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5" xfId="0" applyBorder="1"/>
    <xf numFmtId="0" fontId="1" fillId="0" borderId="0" xfId="0" applyFont="1" applyFill="1" applyAlignment="1">
      <alignment horizontal="center"/>
    </xf>
    <xf numFmtId="0" fontId="1" fillId="4" borderId="16" xfId="0" applyFont="1" applyFill="1" applyBorder="1" applyAlignment="1">
      <alignment horizontal="center"/>
    </xf>
    <xf numFmtId="0" fontId="1" fillId="4" borderId="17" xfId="0" applyFont="1" applyFill="1" applyBorder="1" applyAlignment="1">
      <alignment horizontal="center"/>
    </xf>
    <xf numFmtId="0" fontId="1" fillId="4" borderId="18" xfId="0" applyFont="1" applyFill="1" applyBorder="1" applyAlignment="1">
      <alignment horizontal="center"/>
    </xf>
    <xf numFmtId="0" fontId="1" fillId="7" borderId="28" xfId="0" applyFont="1" applyFill="1" applyBorder="1" applyAlignment="1">
      <alignment horizontal="center"/>
    </xf>
    <xf numFmtId="0" fontId="1" fillId="7" borderId="29" xfId="0" applyFont="1" applyFill="1" applyBorder="1" applyAlignment="1">
      <alignment horizontal="center"/>
    </xf>
    <xf numFmtId="0" fontId="1" fillId="7" borderId="30" xfId="0" applyFont="1" applyFill="1" applyBorder="1" applyAlignment="1">
      <alignment horizontal="center"/>
    </xf>
    <xf numFmtId="0" fontId="1" fillId="4" borderId="19" xfId="0" applyFont="1" applyFill="1" applyBorder="1" applyAlignment="1">
      <alignment horizontal="center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6600"/>
      <color rgb="FFB6470A"/>
      <color rgb="FFD09E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0" Type="http://schemas.openxmlformats.org/officeDocument/2006/relationships/image" Target="../media/image10.png"/><Relationship Id="rId4" Type="http://schemas.openxmlformats.org/officeDocument/2006/relationships/image" Target="../media/image4.jpeg"/><Relationship Id="rId9" Type="http://schemas.openxmlformats.org/officeDocument/2006/relationships/image" Target="../media/image9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pn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3" Type="http://schemas.openxmlformats.org/officeDocument/2006/relationships/image" Target="../media/image3.png"/><Relationship Id="rId7" Type="http://schemas.openxmlformats.org/officeDocument/2006/relationships/image" Target="../media/image7.png"/><Relationship Id="rId12" Type="http://schemas.openxmlformats.org/officeDocument/2006/relationships/image" Target="../media/image16.jpeg"/><Relationship Id="rId2" Type="http://schemas.openxmlformats.org/officeDocument/2006/relationships/image" Target="../media/image2.jpeg"/><Relationship Id="rId1" Type="http://schemas.openxmlformats.org/officeDocument/2006/relationships/image" Target="../media/image1.jpg"/><Relationship Id="rId6" Type="http://schemas.openxmlformats.org/officeDocument/2006/relationships/image" Target="../media/image6.png"/><Relationship Id="rId11" Type="http://schemas.openxmlformats.org/officeDocument/2006/relationships/image" Target="../media/image15.png"/><Relationship Id="rId5" Type="http://schemas.openxmlformats.org/officeDocument/2006/relationships/image" Target="../media/image5.jpeg"/><Relationship Id="rId10" Type="http://schemas.openxmlformats.org/officeDocument/2006/relationships/image" Target="../media/image14.jpeg"/><Relationship Id="rId4" Type="http://schemas.openxmlformats.org/officeDocument/2006/relationships/image" Target="../media/image4.jpeg"/><Relationship Id="rId9" Type="http://schemas.openxmlformats.org/officeDocument/2006/relationships/image" Target="../media/image13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8.jpeg"/><Relationship Id="rId2" Type="http://schemas.openxmlformats.org/officeDocument/2006/relationships/image" Target="../media/image17.png"/><Relationship Id="rId1" Type="http://schemas.openxmlformats.org/officeDocument/2006/relationships/image" Target="../media/image1.jpg"/><Relationship Id="rId5" Type="http://schemas.openxmlformats.org/officeDocument/2006/relationships/image" Target="../media/image20.png"/><Relationship Id="rId4" Type="http://schemas.openxmlformats.org/officeDocument/2006/relationships/image" Target="../media/image19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136197</xdr:colOff>
      <xdr:row>3</xdr:row>
      <xdr:rowOff>0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32" t="16215" b="16217"/>
        <a:stretch/>
      </xdr:blipFill>
      <xdr:spPr>
        <a:xfrm>
          <a:off x="0" y="0"/>
          <a:ext cx="1583997" cy="438150"/>
        </a:xfrm>
        <a:prstGeom prst="rect">
          <a:avLst/>
        </a:prstGeom>
      </xdr:spPr>
    </xdr:pic>
    <xdr:clientData/>
  </xdr:twoCellAnchor>
  <xdr:twoCellAnchor editAs="oneCell">
    <xdr:from>
      <xdr:col>6</xdr:col>
      <xdr:colOff>123825</xdr:colOff>
      <xdr:row>14</xdr:row>
      <xdr:rowOff>0</xdr:rowOff>
    </xdr:from>
    <xdr:to>
      <xdr:col>9</xdr:col>
      <xdr:colOff>200025</xdr:colOff>
      <xdr:row>38</xdr:row>
      <xdr:rowOff>50986</xdr:rowOff>
    </xdr:to>
    <xdr:pic>
      <xdr:nvPicPr>
        <xdr:cNvPr id="3" name="Picture 2" descr="Tree half full of green leaf and half dry icon in Vector Imag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67" t="3942" r="48983" b="42259"/>
        <a:stretch/>
      </xdr:blipFill>
      <xdr:spPr bwMode="auto">
        <a:xfrm>
          <a:off x="3219450" y="1914525"/>
          <a:ext cx="1828800" cy="3708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123827</xdr:colOff>
      <xdr:row>18</xdr:row>
      <xdr:rowOff>85726</xdr:rowOff>
    </xdr:from>
    <xdr:to>
      <xdr:col>6</xdr:col>
      <xdr:colOff>238125</xdr:colOff>
      <xdr:row>22</xdr:row>
      <xdr:rowOff>66676</xdr:rowOff>
    </xdr:to>
    <xdr:grpSp>
      <xdr:nvGrpSpPr>
        <xdr:cNvPr id="4" name="Group 3"/>
        <xdr:cNvGrpSpPr/>
      </xdr:nvGrpSpPr>
      <xdr:grpSpPr>
        <a:xfrm>
          <a:off x="2533652" y="4191001"/>
          <a:ext cx="800098" cy="590550"/>
          <a:chOff x="466547" y="3884640"/>
          <a:chExt cx="1114159" cy="790575"/>
        </a:xfrm>
      </xdr:grpSpPr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80581" y="3884640"/>
            <a:ext cx="1000125" cy="790575"/>
          </a:xfrm>
          <a:prstGeom prst="rect">
            <a:avLst/>
          </a:prstGeom>
        </xdr:spPr>
      </xdr:pic>
      <xdr:sp macro="" textlink="">
        <xdr:nvSpPr>
          <xdr:cNvPr id="6" name="Rectangle 5"/>
          <xdr:cNvSpPr/>
        </xdr:nvSpPr>
        <xdr:spPr>
          <a:xfrm>
            <a:off x="466547" y="3997167"/>
            <a:ext cx="223597" cy="20798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6</xdr:col>
      <xdr:colOff>371476</xdr:colOff>
      <xdr:row>10</xdr:row>
      <xdr:rowOff>47624</xdr:rowOff>
    </xdr:from>
    <xdr:to>
      <xdr:col>6</xdr:col>
      <xdr:colOff>587149</xdr:colOff>
      <xdr:row>10</xdr:row>
      <xdr:rowOff>128588</xdr:rowOff>
    </xdr:to>
    <xdr:sp macro="" textlink="">
      <xdr:nvSpPr>
        <xdr:cNvPr id="7" name="Down Arrow 6"/>
        <xdr:cNvSpPr/>
      </xdr:nvSpPr>
      <xdr:spPr>
        <a:xfrm rot="16200000">
          <a:off x="3534456" y="1304244"/>
          <a:ext cx="80964" cy="21567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371477</xdr:colOff>
      <xdr:row>9</xdr:row>
      <xdr:rowOff>38101</xdr:rowOff>
    </xdr:from>
    <xdr:to>
      <xdr:col>6</xdr:col>
      <xdr:colOff>587150</xdr:colOff>
      <xdr:row>9</xdr:row>
      <xdr:rowOff>119065</xdr:rowOff>
    </xdr:to>
    <xdr:sp macro="" textlink="">
      <xdr:nvSpPr>
        <xdr:cNvPr id="8" name="Down Arrow 7"/>
        <xdr:cNvSpPr/>
      </xdr:nvSpPr>
      <xdr:spPr>
        <a:xfrm rot="16200000">
          <a:off x="3534457" y="1142321"/>
          <a:ext cx="80964" cy="21567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1560741</xdr:colOff>
      <xdr:row>9</xdr:row>
      <xdr:rowOff>38777</xdr:rowOff>
    </xdr:from>
    <xdr:to>
      <xdr:col>3</xdr:col>
      <xdr:colOff>1776414</xdr:colOff>
      <xdr:row>9</xdr:row>
      <xdr:rowOff>119741</xdr:rowOff>
    </xdr:to>
    <xdr:sp macro="" textlink="">
      <xdr:nvSpPr>
        <xdr:cNvPr id="9" name="Down Arrow 8"/>
        <xdr:cNvSpPr/>
      </xdr:nvSpPr>
      <xdr:spPr>
        <a:xfrm rot="16200000">
          <a:off x="1899558" y="1252535"/>
          <a:ext cx="80964" cy="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3</xdr:col>
      <xdr:colOff>1560740</xdr:colOff>
      <xdr:row>10</xdr:row>
      <xdr:rowOff>38778</xdr:rowOff>
    </xdr:from>
    <xdr:to>
      <xdr:col>3</xdr:col>
      <xdr:colOff>1776413</xdr:colOff>
      <xdr:row>10</xdr:row>
      <xdr:rowOff>119742</xdr:rowOff>
    </xdr:to>
    <xdr:sp macro="" textlink="">
      <xdr:nvSpPr>
        <xdr:cNvPr id="10" name="Down Arrow 9"/>
        <xdr:cNvSpPr/>
      </xdr:nvSpPr>
      <xdr:spPr>
        <a:xfrm rot="16200000">
          <a:off x="1899557" y="1404936"/>
          <a:ext cx="80964" cy="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1560741</xdr:colOff>
      <xdr:row>9</xdr:row>
      <xdr:rowOff>38777</xdr:rowOff>
    </xdr:from>
    <xdr:to>
      <xdr:col>4</xdr:col>
      <xdr:colOff>1776414</xdr:colOff>
      <xdr:row>9</xdr:row>
      <xdr:rowOff>119741</xdr:rowOff>
    </xdr:to>
    <xdr:sp macro="" textlink="">
      <xdr:nvSpPr>
        <xdr:cNvPr id="11" name="Down Arrow 10"/>
        <xdr:cNvSpPr/>
      </xdr:nvSpPr>
      <xdr:spPr>
        <a:xfrm rot="16200000">
          <a:off x="2366283" y="1252535"/>
          <a:ext cx="80964" cy="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1560740</xdr:colOff>
      <xdr:row>10</xdr:row>
      <xdr:rowOff>38778</xdr:rowOff>
    </xdr:from>
    <xdr:to>
      <xdr:col>4</xdr:col>
      <xdr:colOff>1776413</xdr:colOff>
      <xdr:row>10</xdr:row>
      <xdr:rowOff>119742</xdr:rowOff>
    </xdr:to>
    <xdr:sp macro="" textlink="">
      <xdr:nvSpPr>
        <xdr:cNvPr id="12" name="Down Arrow 11"/>
        <xdr:cNvSpPr/>
      </xdr:nvSpPr>
      <xdr:spPr>
        <a:xfrm rot="16200000">
          <a:off x="2366282" y="1404936"/>
          <a:ext cx="80964" cy="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409575</xdr:colOff>
      <xdr:row>15</xdr:row>
      <xdr:rowOff>104775</xdr:rowOff>
    </xdr:from>
    <xdr:to>
      <xdr:col>9</xdr:col>
      <xdr:colOff>1181100</xdr:colOff>
      <xdr:row>18</xdr:row>
      <xdr:rowOff>21716</xdr:rowOff>
    </xdr:to>
    <xdr:sp macro="" textlink="#REF!">
      <xdr:nvSpPr>
        <xdr:cNvPr id="13" name="TextBox 12"/>
        <xdr:cNvSpPr txBox="1"/>
      </xdr:nvSpPr>
      <xdr:spPr>
        <a:xfrm>
          <a:off x="4114800" y="2171700"/>
          <a:ext cx="191452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3D6F89BE-C1A1-4930-AC9D-F40470695635}" type="TxLink">
            <a:rPr lang="en-US" sz="2400" b="1" i="0" u="none" strike="noStrike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pPr algn="r"/>
            <a:t>47,000</a:t>
          </a:fld>
          <a:endParaRPr lang="en-US" sz="24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9</xdr:col>
      <xdr:colOff>1038225</xdr:colOff>
      <xdr:row>16</xdr:row>
      <xdr:rowOff>76200</xdr:rowOff>
    </xdr:from>
    <xdr:to>
      <xdr:col>12</xdr:col>
      <xdr:colOff>323850</xdr:colOff>
      <xdr:row>17</xdr:row>
      <xdr:rowOff>123825</xdr:rowOff>
    </xdr:to>
    <xdr:sp macro="" textlink="">
      <xdr:nvSpPr>
        <xdr:cNvPr id="14" name="TextBox 13"/>
        <xdr:cNvSpPr txBox="1"/>
      </xdr:nvSpPr>
      <xdr:spPr>
        <a:xfrm>
          <a:off x="5886450" y="2295525"/>
          <a:ext cx="15430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 of plastic = </a:t>
          </a:r>
        </a:p>
      </xdr:txBody>
    </xdr:sp>
    <xdr:clientData/>
  </xdr:twoCellAnchor>
  <xdr:twoCellAnchor>
    <xdr:from>
      <xdr:col>12</xdr:col>
      <xdr:colOff>133348</xdr:colOff>
      <xdr:row>15</xdr:row>
      <xdr:rowOff>104775</xdr:rowOff>
    </xdr:from>
    <xdr:to>
      <xdr:col>14</xdr:col>
      <xdr:colOff>85724</xdr:colOff>
      <xdr:row>18</xdr:row>
      <xdr:rowOff>28575</xdr:rowOff>
    </xdr:to>
    <xdr:sp macro="" textlink="#REF!">
      <xdr:nvSpPr>
        <xdr:cNvPr id="15" name="TextBox 14"/>
        <xdr:cNvSpPr txBox="1"/>
      </xdr:nvSpPr>
      <xdr:spPr>
        <a:xfrm>
          <a:off x="7238998" y="2171700"/>
          <a:ext cx="2038351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436917AD-FD42-4A22-A27C-873CDCD06868}" type="TxLink">
            <a:rPr lang="en-US" sz="2400" b="1" i="0" u="none" strike="noStrike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pPr algn="l"/>
            <a:t>2,350,000</a:t>
          </a:fld>
          <a:endParaRPr lang="en-US" sz="24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12</xdr:col>
      <xdr:colOff>152400</xdr:colOff>
      <xdr:row>18</xdr:row>
      <xdr:rowOff>57150</xdr:rowOff>
    </xdr:from>
    <xdr:to>
      <xdr:col>13</xdr:col>
      <xdr:colOff>219075</xdr:colOff>
      <xdr:row>19</xdr:row>
      <xdr:rowOff>104775</xdr:rowOff>
    </xdr:to>
    <xdr:sp macro="" textlink="">
      <xdr:nvSpPr>
        <xdr:cNvPr id="16" name="TextBox 15"/>
        <xdr:cNvSpPr txBox="1"/>
      </xdr:nvSpPr>
      <xdr:spPr>
        <a:xfrm>
          <a:off x="7258050" y="2581275"/>
          <a:ext cx="15430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1-lire plastic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bottles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9</xdr:col>
      <xdr:colOff>295274</xdr:colOff>
      <xdr:row>18</xdr:row>
      <xdr:rowOff>85725</xdr:rowOff>
    </xdr:from>
    <xdr:to>
      <xdr:col>12</xdr:col>
      <xdr:colOff>190500</xdr:colOff>
      <xdr:row>21</xdr:row>
      <xdr:rowOff>0</xdr:rowOff>
    </xdr:to>
    <xdr:grpSp>
      <xdr:nvGrpSpPr>
        <xdr:cNvPr id="17" name="Group 16"/>
        <xdr:cNvGrpSpPr/>
      </xdr:nvGrpSpPr>
      <xdr:grpSpPr>
        <a:xfrm>
          <a:off x="5143499" y="4191000"/>
          <a:ext cx="2152651" cy="371475"/>
          <a:chOff x="9645870" y="3280901"/>
          <a:chExt cx="1896677" cy="451719"/>
        </a:xfrm>
      </xdr:grpSpPr>
      <xdr:grpSp>
        <xdr:nvGrpSpPr>
          <xdr:cNvPr id="18" name="Group 17"/>
          <xdr:cNvGrpSpPr/>
        </xdr:nvGrpSpPr>
        <xdr:grpSpPr>
          <a:xfrm>
            <a:off x="9645870" y="3280901"/>
            <a:ext cx="1746372" cy="451719"/>
            <a:chOff x="8031925" y="2928069"/>
            <a:chExt cx="3293383" cy="601025"/>
          </a:xfrm>
        </xdr:grpSpPr>
        <xdr:grpSp>
          <xdr:nvGrpSpPr>
            <xdr:cNvPr id="20" name="Group 19"/>
            <xdr:cNvGrpSpPr/>
          </xdr:nvGrpSpPr>
          <xdr:grpSpPr>
            <a:xfrm>
              <a:off x="8031925" y="2930600"/>
              <a:ext cx="3008951" cy="598494"/>
              <a:chOff x="6735151" y="4775281"/>
              <a:chExt cx="3453460" cy="914400"/>
            </a:xfrm>
          </xdr:grpSpPr>
          <xdr:pic>
            <xdr:nvPicPr>
              <xdr:cNvPr id="22" name="Picture 21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6735151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3" name="Picture 22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7080839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4" name="Picture 23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7426527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5" name="Picture 24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7772215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6" name="Picture 25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8117903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7" name="Picture 26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8462451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8" name="Picture 27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8808139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9" name="Picture 28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9152687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0" name="Picture 29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9498375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1" name="Picture 30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9842923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21" name="Picture 20" descr="Water bottle icon Royalty Free Vector Image - VectorStock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5909" t="8282" r="47360" b="17677"/>
            <a:stretch/>
          </xdr:blipFill>
          <xdr:spPr bwMode="auto">
            <a:xfrm>
              <a:off x="11024115" y="2928069"/>
              <a:ext cx="301193" cy="59849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19" name="Picture 18" descr="Water bottle icon Royalty Free Vector Image - VectorStock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09" t="8282" r="47360" b="17677"/>
          <a:stretch/>
        </xdr:blipFill>
        <xdr:spPr bwMode="auto">
          <a:xfrm>
            <a:off x="11387291" y="3282446"/>
            <a:ext cx="155256" cy="44981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9</xdr:col>
      <xdr:colOff>171450</xdr:colOff>
      <xdr:row>14</xdr:row>
      <xdr:rowOff>0</xdr:rowOff>
    </xdr:from>
    <xdr:to>
      <xdr:col>13</xdr:col>
      <xdr:colOff>57150</xdr:colOff>
      <xdr:row>15</xdr:row>
      <xdr:rowOff>85726</xdr:rowOff>
    </xdr:to>
    <xdr:sp macro="" textlink="">
      <xdr:nvSpPr>
        <xdr:cNvPr id="32" name="TextBox 31"/>
        <xdr:cNvSpPr txBox="1"/>
      </xdr:nvSpPr>
      <xdr:spPr>
        <a:xfrm>
          <a:off x="5019675" y="1914525"/>
          <a:ext cx="3619500" cy="238126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PLASTIC &amp; WASTE TO LANDFILL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7</xdr:col>
      <xdr:colOff>542925</xdr:colOff>
      <xdr:row>21</xdr:row>
      <xdr:rowOff>85725</xdr:rowOff>
    </xdr:from>
    <xdr:to>
      <xdr:col>9</xdr:col>
      <xdr:colOff>1314450</xdr:colOff>
      <xdr:row>24</xdr:row>
      <xdr:rowOff>2666</xdr:rowOff>
    </xdr:to>
    <xdr:sp macro="" textlink="#REF!">
      <xdr:nvSpPr>
        <xdr:cNvPr id="33" name="TextBox 32"/>
        <xdr:cNvSpPr txBox="1"/>
      </xdr:nvSpPr>
      <xdr:spPr>
        <a:xfrm>
          <a:off x="4248150" y="3067050"/>
          <a:ext cx="191452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4124FD35-6917-4585-8056-F00334C8D327}" type="TxLink">
            <a:rPr lang="en-US" sz="2500" b="1" i="0" u="none" strike="noStrike">
              <a:solidFill>
                <a:srgbClr val="FF6600"/>
              </a:solidFill>
              <a:latin typeface="Arial"/>
              <a:cs typeface="Arial"/>
            </a:rPr>
            <a:pPr algn="r"/>
            <a:t>500</a:t>
          </a:fld>
          <a:endParaRPr lang="en-US" sz="2500">
            <a:solidFill>
              <a:srgbClr val="FF6600"/>
            </a:solidFill>
          </a:endParaRPr>
        </a:p>
      </xdr:txBody>
    </xdr:sp>
    <xdr:clientData/>
  </xdr:twoCellAnchor>
  <xdr:twoCellAnchor>
    <xdr:from>
      <xdr:col>9</xdr:col>
      <xdr:colOff>1181100</xdr:colOff>
      <xdr:row>22</xdr:row>
      <xdr:rowOff>0</xdr:rowOff>
    </xdr:from>
    <xdr:to>
      <xdr:col>12</xdr:col>
      <xdr:colOff>981075</xdr:colOff>
      <xdr:row>24</xdr:row>
      <xdr:rowOff>95250</xdr:rowOff>
    </xdr:to>
    <xdr:sp macro="" textlink="">
      <xdr:nvSpPr>
        <xdr:cNvPr id="34" name="TextBox 33"/>
        <xdr:cNvSpPr txBox="1"/>
      </xdr:nvSpPr>
      <xdr:spPr>
        <a:xfrm>
          <a:off x="6029325" y="3133725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of silica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gel beads to landfill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12</xdr:col>
      <xdr:colOff>420414</xdr:colOff>
      <xdr:row>21</xdr:row>
      <xdr:rowOff>0</xdr:rowOff>
    </xdr:from>
    <xdr:to>
      <xdr:col>13</xdr:col>
      <xdr:colOff>57150</xdr:colOff>
      <xdr:row>24</xdr:row>
      <xdr:rowOff>77513</xdr:rowOff>
    </xdr:to>
    <xdr:grpSp>
      <xdr:nvGrpSpPr>
        <xdr:cNvPr id="35" name="Group 34"/>
        <xdr:cNvGrpSpPr/>
      </xdr:nvGrpSpPr>
      <xdr:grpSpPr>
        <a:xfrm>
          <a:off x="7526064" y="4562475"/>
          <a:ext cx="1113111" cy="534713"/>
          <a:chOff x="6680638" y="4344714"/>
          <a:chExt cx="1114753" cy="529458"/>
        </a:xfrm>
      </xdr:grpSpPr>
      <xdr:grpSp>
        <xdr:nvGrpSpPr>
          <xdr:cNvPr id="36" name="Group 35"/>
          <xdr:cNvGrpSpPr/>
        </xdr:nvGrpSpPr>
        <xdr:grpSpPr>
          <a:xfrm>
            <a:off x="6698374" y="4344714"/>
            <a:ext cx="1097017" cy="518620"/>
            <a:chOff x="10045152" y="3775436"/>
            <a:chExt cx="1818454" cy="804194"/>
          </a:xfrm>
        </xdr:grpSpPr>
        <xdr:pic>
          <xdr:nvPicPr>
            <xdr:cNvPr id="38" name="Picture 37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/>
            <a:srcRect b="4707"/>
            <a:stretch/>
          </xdr:blipFill>
          <xdr:spPr>
            <a:xfrm>
              <a:off x="10045152" y="3858345"/>
              <a:ext cx="1818454" cy="685080"/>
            </a:xfrm>
            <a:prstGeom prst="rect">
              <a:avLst/>
            </a:prstGeom>
          </xdr:spPr>
        </xdr:pic>
        <xdr:sp macro="" textlink="">
          <xdr:nvSpPr>
            <xdr:cNvPr id="39" name="Rectangle 38"/>
            <xdr:cNvSpPr/>
          </xdr:nvSpPr>
          <xdr:spPr>
            <a:xfrm>
              <a:off x="10725262" y="4406076"/>
              <a:ext cx="180590" cy="173554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40" name="Rectangle 39"/>
            <xdr:cNvSpPr/>
          </xdr:nvSpPr>
          <xdr:spPr>
            <a:xfrm>
              <a:off x="11577736" y="3775436"/>
              <a:ext cx="180590" cy="173554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</xdr:grpSp>
      <xdr:sp macro="" textlink="">
        <xdr:nvSpPr>
          <xdr:cNvPr id="37" name="Rectangle 36"/>
          <xdr:cNvSpPr/>
        </xdr:nvSpPr>
        <xdr:spPr>
          <a:xfrm>
            <a:off x="6680638" y="4782207"/>
            <a:ext cx="466396" cy="9196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9</xdr:col>
      <xdr:colOff>152400</xdr:colOff>
      <xdr:row>25</xdr:row>
      <xdr:rowOff>1</xdr:rowOff>
    </xdr:from>
    <xdr:to>
      <xdr:col>13</xdr:col>
      <xdr:colOff>85725</xdr:colOff>
      <xdr:row>26</xdr:row>
      <xdr:rowOff>95251</xdr:rowOff>
    </xdr:to>
    <xdr:sp macro="" textlink="">
      <xdr:nvSpPr>
        <xdr:cNvPr id="41" name="TextBox 40"/>
        <xdr:cNvSpPr txBox="1"/>
      </xdr:nvSpPr>
      <xdr:spPr>
        <a:xfrm>
          <a:off x="5000625" y="3590926"/>
          <a:ext cx="3667125" cy="2476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WATER</a:t>
          </a:r>
          <a:endParaRPr lang="en-US" sz="1100"/>
        </a:p>
      </xdr:txBody>
    </xdr:sp>
    <xdr:clientData/>
  </xdr:twoCellAnchor>
  <xdr:twoCellAnchor>
    <xdr:from>
      <xdr:col>8</xdr:col>
      <xdr:colOff>304801</xdr:colOff>
      <xdr:row>27</xdr:row>
      <xdr:rowOff>9525</xdr:rowOff>
    </xdr:from>
    <xdr:to>
      <xdr:col>11</xdr:col>
      <xdr:colOff>485776</xdr:colOff>
      <xdr:row>29</xdr:row>
      <xdr:rowOff>78866</xdr:rowOff>
    </xdr:to>
    <xdr:sp macro="" textlink="#REF!">
      <xdr:nvSpPr>
        <xdr:cNvPr id="42" name="TextBox 41"/>
        <xdr:cNvSpPr txBox="1"/>
      </xdr:nvSpPr>
      <xdr:spPr>
        <a:xfrm>
          <a:off x="4619626" y="5486400"/>
          <a:ext cx="2057400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F9BFD316-E091-4DC1-8892-37DF81FB3644}" type="TxLink">
            <a:rPr lang="en-US" sz="2400" b="1" i="0" u="none" strike="noStrike">
              <a:solidFill>
                <a:srgbClr val="FF0000"/>
              </a:solidFill>
              <a:latin typeface="Arial"/>
              <a:cs typeface="Arial"/>
            </a:rPr>
            <a:pPr algn="r"/>
            <a:t>9,500,000</a:t>
          </a:fld>
          <a:endParaRPr lang="en-US" sz="2400">
            <a:solidFill>
              <a:srgbClr val="FF0000"/>
            </a:solidFill>
          </a:endParaRPr>
        </a:p>
      </xdr:txBody>
    </xdr:sp>
    <xdr:clientData/>
  </xdr:twoCellAnchor>
  <xdr:twoCellAnchor>
    <xdr:from>
      <xdr:col>11</xdr:col>
      <xdr:colOff>371475</xdr:colOff>
      <xdr:row>27</xdr:row>
      <xdr:rowOff>66675</xdr:rowOff>
    </xdr:from>
    <xdr:to>
      <xdr:col>13</xdr:col>
      <xdr:colOff>38100</xdr:colOff>
      <xdr:row>30</xdr:row>
      <xdr:rowOff>9525</xdr:rowOff>
    </xdr:to>
    <xdr:sp macro="" textlink="">
      <xdr:nvSpPr>
        <xdr:cNvPr id="43" name="TextBox 42"/>
        <xdr:cNvSpPr txBox="1"/>
      </xdr:nvSpPr>
      <xdr:spPr>
        <a:xfrm>
          <a:off x="6562725" y="3962400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Litres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of fresh water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used in production</a:t>
          </a:r>
        </a:p>
      </xdr:txBody>
    </xdr:sp>
    <xdr:clientData/>
  </xdr:twoCellAnchor>
  <xdr:twoCellAnchor editAs="oneCell">
    <xdr:from>
      <xdr:col>12</xdr:col>
      <xdr:colOff>723900</xdr:colOff>
      <xdr:row>27</xdr:row>
      <xdr:rowOff>0</xdr:rowOff>
    </xdr:from>
    <xdr:to>
      <xdr:col>12</xdr:col>
      <xdr:colOff>1419225</xdr:colOff>
      <xdr:row>30</xdr:row>
      <xdr:rowOff>71801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flipH="1">
          <a:off x="7829550" y="3895725"/>
          <a:ext cx="695325" cy="529001"/>
        </a:xfrm>
        <a:prstGeom prst="rect">
          <a:avLst/>
        </a:prstGeom>
        <a:solidFill>
          <a:srgbClr val="FF0000"/>
        </a:solidFill>
      </xdr:spPr>
    </xdr:pic>
    <xdr:clientData/>
  </xdr:twoCellAnchor>
  <xdr:twoCellAnchor>
    <xdr:from>
      <xdr:col>9</xdr:col>
      <xdr:colOff>161925</xdr:colOff>
      <xdr:row>30</xdr:row>
      <xdr:rowOff>66676</xdr:rowOff>
    </xdr:from>
    <xdr:to>
      <xdr:col>13</xdr:col>
      <xdr:colOff>104775</xdr:colOff>
      <xdr:row>32</xdr:row>
      <xdr:rowOff>9526</xdr:rowOff>
    </xdr:to>
    <xdr:sp macro="" textlink="">
      <xdr:nvSpPr>
        <xdr:cNvPr id="45" name="TextBox 44"/>
        <xdr:cNvSpPr txBox="1"/>
      </xdr:nvSpPr>
      <xdr:spPr>
        <a:xfrm>
          <a:off x="5010150" y="4419601"/>
          <a:ext cx="3676650" cy="2476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CHEMICALS</a:t>
          </a:r>
          <a:endParaRPr lang="en-US" sz="1100"/>
        </a:p>
      </xdr:txBody>
    </xdr:sp>
    <xdr:clientData/>
  </xdr:twoCellAnchor>
  <xdr:twoCellAnchor editAs="oneCell">
    <xdr:from>
      <xdr:col>12</xdr:col>
      <xdr:colOff>771525</xdr:colOff>
      <xdr:row>33</xdr:row>
      <xdr:rowOff>19050</xdr:rowOff>
    </xdr:from>
    <xdr:to>
      <xdr:col>12</xdr:col>
      <xdr:colOff>1286233</xdr:colOff>
      <xdr:row>37</xdr:row>
      <xdr:rowOff>38100</xdr:rowOff>
    </xdr:to>
    <xdr:pic>
      <xdr:nvPicPr>
        <xdr:cNvPr id="46" name="Picture 45" descr="Icon Chemical Symbol PNG Transparent Background, Free Download ...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77175" y="4829175"/>
          <a:ext cx="514708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7</xdr:col>
      <xdr:colOff>476250</xdr:colOff>
      <xdr:row>32</xdr:row>
      <xdr:rowOff>9525</xdr:rowOff>
    </xdr:from>
    <xdr:to>
      <xdr:col>9</xdr:col>
      <xdr:colOff>1247775</xdr:colOff>
      <xdr:row>34</xdr:row>
      <xdr:rowOff>78866</xdr:rowOff>
    </xdr:to>
    <xdr:sp macro="" textlink="#REF!">
      <xdr:nvSpPr>
        <xdr:cNvPr id="47" name="TextBox 46"/>
        <xdr:cNvSpPr txBox="1"/>
      </xdr:nvSpPr>
      <xdr:spPr>
        <a:xfrm>
          <a:off x="4181475" y="4667250"/>
          <a:ext cx="191452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8886AB1C-48DF-4CC4-9A48-C0317BC05D81}" type="TxLink">
            <a:rPr lang="en-US" sz="2400" b="1" i="0" u="none" strike="noStrike">
              <a:solidFill>
                <a:srgbClr val="B6470A"/>
              </a:solidFill>
              <a:latin typeface="Arial"/>
              <a:cs typeface="Arial"/>
            </a:rPr>
            <a:pPr algn="r"/>
            <a:t>250</a:t>
          </a:fld>
          <a:endParaRPr lang="en-US" sz="2400">
            <a:solidFill>
              <a:srgbClr val="B6470A"/>
            </a:solidFill>
          </a:endParaRPr>
        </a:p>
      </xdr:txBody>
    </xdr:sp>
    <xdr:clientData/>
  </xdr:twoCellAnchor>
  <xdr:twoCellAnchor>
    <xdr:from>
      <xdr:col>7</xdr:col>
      <xdr:colOff>476250</xdr:colOff>
      <xdr:row>35</xdr:row>
      <xdr:rowOff>9525</xdr:rowOff>
    </xdr:from>
    <xdr:to>
      <xdr:col>9</xdr:col>
      <xdr:colOff>1247775</xdr:colOff>
      <xdr:row>37</xdr:row>
      <xdr:rowOff>78866</xdr:rowOff>
    </xdr:to>
    <xdr:sp macro="" textlink="#REF!">
      <xdr:nvSpPr>
        <xdr:cNvPr id="48" name="TextBox 47"/>
        <xdr:cNvSpPr txBox="1"/>
      </xdr:nvSpPr>
      <xdr:spPr>
        <a:xfrm>
          <a:off x="4181475" y="5124450"/>
          <a:ext cx="191452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02DA633B-6132-4A3F-97DC-E8D0DDC36268}" type="TxLink">
            <a:rPr lang="en-US" sz="2400" b="1" i="0" u="none" strike="noStrike">
              <a:solidFill>
                <a:srgbClr val="B6470A"/>
              </a:solidFill>
              <a:latin typeface="Arial"/>
              <a:cs typeface="Arial"/>
            </a:rPr>
            <a:pPr algn="r"/>
            <a:t>700</a:t>
          </a:fld>
          <a:endParaRPr lang="en-US" sz="2400">
            <a:solidFill>
              <a:srgbClr val="B6470A"/>
            </a:solidFill>
          </a:endParaRPr>
        </a:p>
      </xdr:txBody>
    </xdr:sp>
    <xdr:clientData/>
  </xdr:twoCellAnchor>
  <xdr:twoCellAnchor>
    <xdr:from>
      <xdr:col>9</xdr:col>
      <xdr:colOff>1123950</xdr:colOff>
      <xdr:row>33</xdr:row>
      <xdr:rowOff>28575</xdr:rowOff>
    </xdr:from>
    <xdr:to>
      <xdr:col>12</xdr:col>
      <xdr:colOff>923925</xdr:colOff>
      <xdr:row>35</xdr:row>
      <xdr:rowOff>123825</xdr:rowOff>
    </xdr:to>
    <xdr:sp macro="" textlink="">
      <xdr:nvSpPr>
        <xdr:cNvPr id="49" name="TextBox 48"/>
        <xdr:cNvSpPr txBox="1"/>
      </xdr:nvSpPr>
      <xdr:spPr>
        <a:xfrm>
          <a:off x="5972175" y="4838700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of sulphuric acid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9</xdr:col>
      <xdr:colOff>1123950</xdr:colOff>
      <xdr:row>36</xdr:row>
      <xdr:rowOff>28575</xdr:rowOff>
    </xdr:from>
    <xdr:to>
      <xdr:col>12</xdr:col>
      <xdr:colOff>923925</xdr:colOff>
      <xdr:row>38</xdr:row>
      <xdr:rowOff>123825</xdr:rowOff>
    </xdr:to>
    <xdr:sp macro="" textlink="">
      <xdr:nvSpPr>
        <xdr:cNvPr id="50" name="TextBox 49"/>
        <xdr:cNvSpPr txBox="1"/>
      </xdr:nvSpPr>
      <xdr:spPr>
        <a:xfrm>
          <a:off x="5972175" y="5295900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of sodium silicate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66675</xdr:colOff>
      <xdr:row>14</xdr:row>
      <xdr:rowOff>1</xdr:rowOff>
    </xdr:from>
    <xdr:to>
      <xdr:col>6</xdr:col>
      <xdr:colOff>409575</xdr:colOff>
      <xdr:row>15</xdr:row>
      <xdr:rowOff>95251</xdr:rowOff>
    </xdr:to>
    <xdr:sp macro="" textlink="">
      <xdr:nvSpPr>
        <xdr:cNvPr id="51" name="TextBox 50"/>
        <xdr:cNvSpPr txBox="1"/>
      </xdr:nvSpPr>
      <xdr:spPr>
        <a:xfrm>
          <a:off x="161925" y="1914526"/>
          <a:ext cx="3343275" cy="247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PLASTIC &amp; WASTE TO LANDFILL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1</xdr:col>
      <xdr:colOff>57150</xdr:colOff>
      <xdr:row>15</xdr:row>
      <xdr:rowOff>95250</xdr:rowOff>
    </xdr:from>
    <xdr:to>
      <xdr:col>2</xdr:col>
      <xdr:colOff>504825</xdr:colOff>
      <xdr:row>18</xdr:row>
      <xdr:rowOff>12191</xdr:rowOff>
    </xdr:to>
    <xdr:sp macro="" textlink="">
      <xdr:nvSpPr>
        <xdr:cNvPr id="52" name="TextBox 51"/>
        <xdr:cNvSpPr txBox="1"/>
      </xdr:nvSpPr>
      <xdr:spPr>
        <a:xfrm>
          <a:off x="152400" y="2162175"/>
          <a:ext cx="105727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2400" b="1" i="0" u="none" strike="noStrike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t>ZERO</a:t>
          </a:r>
        </a:p>
      </xdr:txBody>
    </xdr:sp>
    <xdr:clientData/>
  </xdr:twoCellAnchor>
  <xdr:twoCellAnchor>
    <xdr:from>
      <xdr:col>2</xdr:col>
      <xdr:colOff>380999</xdr:colOff>
      <xdr:row>16</xdr:row>
      <xdr:rowOff>0</xdr:rowOff>
    </xdr:from>
    <xdr:to>
      <xdr:col>6</xdr:col>
      <xdr:colOff>419099</xdr:colOff>
      <xdr:row>19</xdr:row>
      <xdr:rowOff>9525</xdr:rowOff>
    </xdr:to>
    <xdr:sp macro="" textlink="">
      <xdr:nvSpPr>
        <xdr:cNvPr id="53" name="TextBox 52"/>
        <xdr:cNvSpPr txBox="1"/>
      </xdr:nvSpPr>
      <xdr:spPr>
        <a:xfrm>
          <a:off x="1085849" y="2219325"/>
          <a:ext cx="2428875" cy="4667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plastic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to landfill (plastic-free)</a:t>
          </a:r>
        </a:p>
        <a:p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Packaged in biodegradable Kraft paper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3</xdr:col>
      <xdr:colOff>342900</xdr:colOff>
      <xdr:row>18</xdr:row>
      <xdr:rowOff>47625</xdr:rowOff>
    </xdr:from>
    <xdr:to>
      <xdr:col>5</xdr:col>
      <xdr:colOff>180975</xdr:colOff>
      <xdr:row>22</xdr:row>
      <xdr:rowOff>76200</xdr:rowOff>
    </xdr:to>
    <xdr:grpSp>
      <xdr:nvGrpSpPr>
        <xdr:cNvPr id="54" name="Group 53"/>
        <xdr:cNvGrpSpPr/>
      </xdr:nvGrpSpPr>
      <xdr:grpSpPr>
        <a:xfrm>
          <a:off x="1790700" y="4152900"/>
          <a:ext cx="800100" cy="638175"/>
          <a:chOff x="589677" y="2794128"/>
          <a:chExt cx="1078977" cy="891075"/>
        </a:xfrm>
      </xdr:grpSpPr>
      <xdr:pic>
        <xdr:nvPicPr>
          <xdr:cNvPr id="55" name="Picture 54"/>
          <xdr:cNvPicPr>
            <a:picLocks noChangeAspect="1"/>
          </xdr:cNvPicPr>
        </xdr:nvPicPr>
        <xdr:blipFill>
          <a:blip xmlns:r="http://schemas.openxmlformats.org/officeDocument/2006/relationships" r:embed="rId9"/>
          <a:stretch>
            <a:fillRect/>
          </a:stretch>
        </xdr:blipFill>
        <xdr:spPr>
          <a:xfrm>
            <a:off x="725679" y="2794128"/>
            <a:ext cx="942975" cy="819150"/>
          </a:xfrm>
          <a:prstGeom prst="rect">
            <a:avLst/>
          </a:prstGeom>
        </xdr:spPr>
      </xdr:pic>
      <xdr:sp macro="" textlink="">
        <xdr:nvSpPr>
          <xdr:cNvPr id="56" name="Rectangle 55"/>
          <xdr:cNvSpPr/>
        </xdr:nvSpPr>
        <xdr:spPr>
          <a:xfrm>
            <a:off x="589677" y="3310583"/>
            <a:ext cx="223597" cy="20798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  <xdr:sp macro="" textlink="">
        <xdr:nvSpPr>
          <xdr:cNvPr id="57" name="Rectangle 56"/>
          <xdr:cNvSpPr/>
        </xdr:nvSpPr>
        <xdr:spPr>
          <a:xfrm>
            <a:off x="1445057" y="3477220"/>
            <a:ext cx="223597" cy="20798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</xdr:col>
      <xdr:colOff>47625</xdr:colOff>
      <xdr:row>25</xdr:row>
      <xdr:rowOff>1</xdr:rowOff>
    </xdr:from>
    <xdr:to>
      <xdr:col>6</xdr:col>
      <xdr:colOff>95250</xdr:colOff>
      <xdr:row>26</xdr:row>
      <xdr:rowOff>95251</xdr:rowOff>
    </xdr:to>
    <xdr:sp macro="" textlink="">
      <xdr:nvSpPr>
        <xdr:cNvPr id="58" name="TextBox 57"/>
        <xdr:cNvSpPr txBox="1"/>
      </xdr:nvSpPr>
      <xdr:spPr>
        <a:xfrm>
          <a:off x="142875" y="3590926"/>
          <a:ext cx="3048000" cy="247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WATER</a:t>
          </a:r>
          <a:endParaRPr lang="en-US" sz="1100"/>
        </a:p>
      </xdr:txBody>
    </xdr:sp>
    <xdr:clientData/>
  </xdr:twoCellAnchor>
  <xdr:twoCellAnchor>
    <xdr:from>
      <xdr:col>0</xdr:col>
      <xdr:colOff>0</xdr:colOff>
      <xdr:row>21</xdr:row>
      <xdr:rowOff>85725</xdr:rowOff>
    </xdr:from>
    <xdr:to>
      <xdr:col>2</xdr:col>
      <xdr:colOff>457200</xdr:colOff>
      <xdr:row>24</xdr:row>
      <xdr:rowOff>2666</xdr:rowOff>
    </xdr:to>
    <xdr:sp macro="" textlink="#REF!">
      <xdr:nvSpPr>
        <xdr:cNvPr id="59" name="TextBox 58"/>
        <xdr:cNvSpPr txBox="1"/>
      </xdr:nvSpPr>
      <xdr:spPr>
        <a:xfrm>
          <a:off x="0" y="4648200"/>
          <a:ext cx="1162050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C515F217-3D58-4938-9024-3912B47FE417}" type="TxLink">
            <a:rPr lang="en-US" sz="2500" b="1" i="0" u="none" strike="noStrike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pPr algn="r"/>
            <a:t>500</a:t>
          </a:fld>
          <a:endParaRPr lang="en-US" sz="25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2</xdr:col>
      <xdr:colOff>342900</xdr:colOff>
      <xdr:row>22</xdr:row>
      <xdr:rowOff>0</xdr:rowOff>
    </xdr:from>
    <xdr:to>
      <xdr:col>6</xdr:col>
      <xdr:colOff>9525</xdr:colOff>
      <xdr:row>24</xdr:row>
      <xdr:rowOff>95250</xdr:rowOff>
    </xdr:to>
    <xdr:sp macro="" textlink="">
      <xdr:nvSpPr>
        <xdr:cNvPr id="60" name="TextBox 59"/>
        <xdr:cNvSpPr txBox="1"/>
      </xdr:nvSpPr>
      <xdr:spPr>
        <a:xfrm>
          <a:off x="1047750" y="3133725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of natural clay to landfill</a:t>
          </a:r>
        </a:p>
      </xdr:txBody>
    </xdr:sp>
    <xdr:clientData/>
  </xdr:twoCellAnchor>
  <xdr:twoCellAnchor>
    <xdr:from>
      <xdr:col>1</xdr:col>
      <xdr:colOff>19050</xdr:colOff>
      <xdr:row>27</xdr:row>
      <xdr:rowOff>9525</xdr:rowOff>
    </xdr:from>
    <xdr:to>
      <xdr:col>2</xdr:col>
      <xdr:colOff>466725</xdr:colOff>
      <xdr:row>29</xdr:row>
      <xdr:rowOff>78866</xdr:rowOff>
    </xdr:to>
    <xdr:sp macro="" textlink="">
      <xdr:nvSpPr>
        <xdr:cNvPr id="61" name="TextBox 60"/>
        <xdr:cNvSpPr txBox="1"/>
      </xdr:nvSpPr>
      <xdr:spPr>
        <a:xfrm>
          <a:off x="114300" y="3905250"/>
          <a:ext cx="105727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2400" b="1" i="0" u="none" strike="noStrike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t>ZERO</a:t>
          </a:r>
        </a:p>
      </xdr:txBody>
    </xdr:sp>
    <xdr:clientData/>
  </xdr:twoCellAnchor>
  <xdr:twoCellAnchor>
    <xdr:from>
      <xdr:col>2</xdr:col>
      <xdr:colOff>304800</xdr:colOff>
      <xdr:row>28</xdr:row>
      <xdr:rowOff>28575</xdr:rowOff>
    </xdr:from>
    <xdr:to>
      <xdr:col>5</xdr:col>
      <xdr:colOff>657225</xdr:colOff>
      <xdr:row>30</xdr:row>
      <xdr:rowOff>123825</xdr:rowOff>
    </xdr:to>
    <xdr:sp macro="" textlink="">
      <xdr:nvSpPr>
        <xdr:cNvPr id="62" name="TextBox 61"/>
        <xdr:cNvSpPr txBox="1"/>
      </xdr:nvSpPr>
      <xdr:spPr>
        <a:xfrm>
          <a:off x="1009650" y="4076700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water used in production</a:t>
          </a:r>
        </a:p>
      </xdr:txBody>
    </xdr:sp>
    <xdr:clientData/>
  </xdr:twoCellAnchor>
  <xdr:twoCellAnchor>
    <xdr:from>
      <xdr:col>1</xdr:col>
      <xdr:colOff>47625</xdr:colOff>
      <xdr:row>30</xdr:row>
      <xdr:rowOff>57151</xdr:rowOff>
    </xdr:from>
    <xdr:to>
      <xdr:col>6</xdr:col>
      <xdr:colOff>85725</xdr:colOff>
      <xdr:row>32</xdr:row>
      <xdr:rowOff>1</xdr:rowOff>
    </xdr:to>
    <xdr:sp macro="" textlink="">
      <xdr:nvSpPr>
        <xdr:cNvPr id="63" name="TextBox 62"/>
        <xdr:cNvSpPr txBox="1"/>
      </xdr:nvSpPr>
      <xdr:spPr>
        <a:xfrm>
          <a:off x="142875" y="4410076"/>
          <a:ext cx="3038475" cy="247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CHEMICALS</a:t>
          </a:r>
          <a:endParaRPr lang="en-US" sz="1100"/>
        </a:p>
      </xdr:txBody>
    </xdr:sp>
    <xdr:clientData/>
  </xdr:twoCellAnchor>
  <xdr:twoCellAnchor>
    <xdr:from>
      <xdr:col>2</xdr:col>
      <xdr:colOff>333375</xdr:colOff>
      <xdr:row>33</xdr:row>
      <xdr:rowOff>76200</xdr:rowOff>
    </xdr:from>
    <xdr:to>
      <xdr:col>6</xdr:col>
      <xdr:colOff>0</xdr:colOff>
      <xdr:row>36</xdr:row>
      <xdr:rowOff>19050</xdr:rowOff>
    </xdr:to>
    <xdr:sp macro="" textlink="">
      <xdr:nvSpPr>
        <xdr:cNvPr id="64" name="TextBox 63"/>
        <xdr:cNvSpPr txBox="1"/>
      </xdr:nvSpPr>
      <xdr:spPr>
        <a:xfrm>
          <a:off x="1038225" y="4886325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chemicals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Made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of 100% natural bentonite clay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</xdr:col>
      <xdr:colOff>9525</xdr:colOff>
      <xdr:row>33</xdr:row>
      <xdr:rowOff>19050</xdr:rowOff>
    </xdr:from>
    <xdr:to>
      <xdr:col>2</xdr:col>
      <xdr:colOff>457200</xdr:colOff>
      <xdr:row>35</xdr:row>
      <xdr:rowOff>88391</xdr:rowOff>
    </xdr:to>
    <xdr:sp macro="" textlink="">
      <xdr:nvSpPr>
        <xdr:cNvPr id="65" name="TextBox 64"/>
        <xdr:cNvSpPr txBox="1"/>
      </xdr:nvSpPr>
      <xdr:spPr>
        <a:xfrm>
          <a:off x="104775" y="4829175"/>
          <a:ext cx="105727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2400" b="1" i="0" u="none" strike="noStrike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t>ZERO</a:t>
          </a:r>
        </a:p>
      </xdr:txBody>
    </xdr:sp>
    <xdr:clientData/>
  </xdr:twoCellAnchor>
  <xdr:twoCellAnchor>
    <xdr:from>
      <xdr:col>4</xdr:col>
      <xdr:colOff>161924</xdr:colOff>
      <xdr:row>0</xdr:row>
      <xdr:rowOff>133350</xdr:rowOff>
    </xdr:from>
    <xdr:to>
      <xdr:col>11</xdr:col>
      <xdr:colOff>428625</xdr:colOff>
      <xdr:row>2</xdr:row>
      <xdr:rowOff>152400</xdr:rowOff>
    </xdr:to>
    <xdr:sp macro="" textlink="">
      <xdr:nvSpPr>
        <xdr:cNvPr id="66" name="TextBox 65"/>
        <xdr:cNvSpPr txBox="1"/>
      </xdr:nvSpPr>
      <xdr:spPr>
        <a:xfrm>
          <a:off x="2105024" y="133350"/>
          <a:ext cx="4514851" cy="3048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>
              <a:latin typeface="Arial" panose="020B0604020202020204" pitchFamily="34" charset="0"/>
              <a:cs typeface="Arial" panose="020B0604020202020204" pitchFamily="34" charset="0"/>
            </a:rPr>
            <a:t>SILICA GEL MATERIAL WASTE CALCULATOR</a:t>
          </a:r>
        </a:p>
      </xdr:txBody>
    </xdr:sp>
    <xdr:clientData/>
  </xdr:twoCellAnchor>
  <xdr:twoCellAnchor>
    <xdr:from>
      <xdr:col>1</xdr:col>
      <xdr:colOff>66675</xdr:colOff>
      <xdr:row>13</xdr:row>
      <xdr:rowOff>121584</xdr:rowOff>
    </xdr:from>
    <xdr:to>
      <xdr:col>6</xdr:col>
      <xdr:colOff>409575</xdr:colOff>
      <xdr:row>13</xdr:row>
      <xdr:rowOff>621607</xdr:rowOff>
    </xdr:to>
    <xdr:sp macro="" textlink="">
      <xdr:nvSpPr>
        <xdr:cNvPr id="69" name="TextBox 68"/>
        <xdr:cNvSpPr txBox="1"/>
      </xdr:nvSpPr>
      <xdr:spPr>
        <a:xfrm>
          <a:off x="161925" y="2902884"/>
          <a:ext cx="3343275" cy="50002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Micro-Pak®</a:t>
          </a:r>
          <a:r>
            <a:rPr lang="en-US" sz="900" b="1" baseline="0">
              <a:latin typeface="Arial" panose="020B0604020202020204" pitchFamily="34" charset="0"/>
              <a:cs typeface="Arial" panose="020B0604020202020204" pitchFamily="34" charset="0"/>
            </a:rPr>
            <a:t> Dri Clay Kraft</a:t>
          </a:r>
        </a:p>
        <a:p>
          <a:pPr algn="ctr"/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A 100% natural and plastic-free clay desiccant packaged in biodegradable and FSC-certified Kraft paper.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2</xdr:col>
      <xdr:colOff>505625</xdr:colOff>
      <xdr:row>11</xdr:row>
      <xdr:rowOff>69236</xdr:rowOff>
    </xdr:from>
    <xdr:to>
      <xdr:col>5</xdr:col>
      <xdr:colOff>64191</xdr:colOff>
      <xdr:row>13</xdr:row>
      <xdr:rowOff>141515</xdr:rowOff>
    </xdr:to>
    <xdr:pic>
      <xdr:nvPicPr>
        <xdr:cNvPr id="70" name="Picture 69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213196" y="1525200"/>
          <a:ext cx="1259459" cy="1378565"/>
        </a:xfrm>
        <a:prstGeom prst="rect">
          <a:avLst/>
        </a:prstGeom>
      </xdr:spPr>
    </xdr:pic>
    <xdr:clientData/>
  </xdr:twoCellAnchor>
  <xdr:twoCellAnchor editAs="oneCell">
    <xdr:from>
      <xdr:col>9</xdr:col>
      <xdr:colOff>881991</xdr:colOff>
      <xdr:row>11</xdr:row>
      <xdr:rowOff>123665</xdr:rowOff>
    </xdr:from>
    <xdr:to>
      <xdr:col>12</xdr:col>
      <xdr:colOff>372836</xdr:colOff>
      <xdr:row>13</xdr:row>
      <xdr:rowOff>100532</xdr:rowOff>
    </xdr:to>
    <xdr:pic>
      <xdr:nvPicPr>
        <xdr:cNvPr id="71" name="Picture 70" descr="Silica Gel CAS 112926-00-8 – Dalian Stars Trading Co., Ltd."/>
        <xdr:cNvPicPr/>
      </xdr:nvPicPr>
      <xdr:blipFill rotWithShape="1"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205" t="23583" r="3839"/>
        <a:stretch/>
      </xdr:blipFill>
      <xdr:spPr bwMode="auto">
        <a:xfrm>
          <a:off x="5730216" y="1600040"/>
          <a:ext cx="1748270" cy="1281792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9</xdr:col>
      <xdr:colOff>171451</xdr:colOff>
      <xdr:row>13</xdr:row>
      <xdr:rowOff>120223</xdr:rowOff>
    </xdr:from>
    <xdr:to>
      <xdr:col>13</xdr:col>
      <xdr:colOff>47625</xdr:colOff>
      <xdr:row>13</xdr:row>
      <xdr:rowOff>676275</xdr:rowOff>
    </xdr:to>
    <xdr:sp macro="" textlink="">
      <xdr:nvSpPr>
        <xdr:cNvPr id="72" name="TextBox 71"/>
        <xdr:cNvSpPr txBox="1"/>
      </xdr:nvSpPr>
      <xdr:spPr>
        <a:xfrm>
          <a:off x="5019676" y="2901523"/>
          <a:ext cx="3609974" cy="5560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Silica gel</a:t>
          </a:r>
        </a:p>
        <a:p>
          <a:pPr algn="ctr"/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A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s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ynthetic desiccant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m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ost commonly packaged in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plastic sachets made of high-density polyethylene fibres.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142875</xdr:rowOff>
    </xdr:from>
    <xdr:to>
      <xdr:col>6</xdr:col>
      <xdr:colOff>273936</xdr:colOff>
      <xdr:row>3</xdr:row>
      <xdr:rowOff>142875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16" b="18919"/>
        <a:stretch/>
      </xdr:blipFill>
      <xdr:spPr>
        <a:xfrm>
          <a:off x="2381250" y="142875"/>
          <a:ext cx="1874136" cy="457200"/>
        </a:xfrm>
        <a:prstGeom prst="rect">
          <a:avLst/>
        </a:prstGeom>
      </xdr:spPr>
    </xdr:pic>
    <xdr:clientData/>
  </xdr:twoCellAnchor>
  <xdr:twoCellAnchor>
    <xdr:from>
      <xdr:col>2</xdr:col>
      <xdr:colOff>1560740</xdr:colOff>
      <xdr:row>16</xdr:row>
      <xdr:rowOff>38778</xdr:rowOff>
    </xdr:from>
    <xdr:to>
      <xdr:col>2</xdr:col>
      <xdr:colOff>1776413</xdr:colOff>
      <xdr:row>16</xdr:row>
      <xdr:rowOff>119742</xdr:rowOff>
    </xdr:to>
    <xdr:sp macro="" textlink="">
      <xdr:nvSpPr>
        <xdr:cNvPr id="4" name="Down Arrow 3"/>
        <xdr:cNvSpPr/>
      </xdr:nvSpPr>
      <xdr:spPr>
        <a:xfrm rot="16200000">
          <a:off x="1770970" y="1781173"/>
          <a:ext cx="80964" cy="21567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1560741</xdr:colOff>
      <xdr:row>15</xdr:row>
      <xdr:rowOff>38777</xdr:rowOff>
    </xdr:from>
    <xdr:to>
      <xdr:col>2</xdr:col>
      <xdr:colOff>1776414</xdr:colOff>
      <xdr:row>15</xdr:row>
      <xdr:rowOff>119741</xdr:rowOff>
    </xdr:to>
    <xdr:sp macro="" textlink="">
      <xdr:nvSpPr>
        <xdr:cNvPr id="5" name="Down Arrow 4"/>
        <xdr:cNvSpPr/>
      </xdr:nvSpPr>
      <xdr:spPr>
        <a:xfrm rot="16200000">
          <a:off x="1770971" y="1628772"/>
          <a:ext cx="80964" cy="21567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276225</xdr:colOff>
      <xdr:row>7</xdr:row>
      <xdr:rowOff>0</xdr:rowOff>
    </xdr:from>
    <xdr:to>
      <xdr:col>20</xdr:col>
      <xdr:colOff>246750</xdr:colOff>
      <xdr:row>30</xdr:row>
      <xdr:rowOff>75725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619875" y="1104900"/>
          <a:ext cx="7200000" cy="3800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28575</xdr:rowOff>
    </xdr:from>
    <xdr:to>
      <xdr:col>4</xdr:col>
      <xdr:colOff>155247</xdr:colOff>
      <xdr:row>3</xdr:row>
      <xdr:rowOff>9525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132" t="16215" b="16217"/>
        <a:stretch/>
      </xdr:blipFill>
      <xdr:spPr>
        <a:xfrm>
          <a:off x="19050" y="28575"/>
          <a:ext cx="1583997" cy="438150"/>
        </a:xfrm>
        <a:prstGeom prst="rect">
          <a:avLst/>
        </a:prstGeom>
      </xdr:spPr>
    </xdr:pic>
    <xdr:clientData/>
  </xdr:twoCellAnchor>
  <xdr:twoCellAnchor editAs="oneCell">
    <xdr:from>
      <xdr:col>7</xdr:col>
      <xdr:colOff>123825</xdr:colOff>
      <xdr:row>15</xdr:row>
      <xdr:rowOff>0</xdr:rowOff>
    </xdr:from>
    <xdr:to>
      <xdr:col>10</xdr:col>
      <xdr:colOff>200025</xdr:colOff>
      <xdr:row>39</xdr:row>
      <xdr:rowOff>50986</xdr:rowOff>
    </xdr:to>
    <xdr:pic>
      <xdr:nvPicPr>
        <xdr:cNvPr id="3" name="Picture 2" descr="Tree half full of green leaf and half dry icon in Vector Image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5167" t="3942" r="48983" b="42259"/>
        <a:stretch/>
      </xdr:blipFill>
      <xdr:spPr bwMode="auto">
        <a:xfrm>
          <a:off x="3219450" y="1962150"/>
          <a:ext cx="1828800" cy="370858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6</xdr:col>
      <xdr:colOff>263527</xdr:colOff>
      <xdr:row>19</xdr:row>
      <xdr:rowOff>117476</xdr:rowOff>
    </xdr:from>
    <xdr:to>
      <xdr:col>7</xdr:col>
      <xdr:colOff>377825</xdr:colOff>
      <xdr:row>23</xdr:row>
      <xdr:rowOff>98426</xdr:rowOff>
    </xdr:to>
    <xdr:grpSp>
      <xdr:nvGrpSpPr>
        <xdr:cNvPr id="4" name="Group 3"/>
        <xdr:cNvGrpSpPr/>
      </xdr:nvGrpSpPr>
      <xdr:grpSpPr>
        <a:xfrm>
          <a:off x="2713880" y="2881594"/>
          <a:ext cx="771710" cy="578597"/>
          <a:chOff x="466547" y="3884640"/>
          <a:chExt cx="1114159" cy="790575"/>
        </a:xfrm>
      </xdr:grpSpPr>
      <xdr:pic>
        <xdr:nvPicPr>
          <xdr:cNvPr id="5" name="Picture 4"/>
          <xdr:cNvPicPr>
            <a:picLocks noChangeAspect="1"/>
          </xdr:cNvPicPr>
        </xdr:nvPicPr>
        <xdr:blipFill>
          <a:blip xmlns:r="http://schemas.openxmlformats.org/officeDocument/2006/relationships" r:embed="rId3"/>
          <a:stretch>
            <a:fillRect/>
          </a:stretch>
        </xdr:blipFill>
        <xdr:spPr>
          <a:xfrm>
            <a:off x="580581" y="3884640"/>
            <a:ext cx="1000125" cy="790575"/>
          </a:xfrm>
          <a:prstGeom prst="rect">
            <a:avLst/>
          </a:prstGeom>
        </xdr:spPr>
      </xdr:pic>
      <xdr:sp macro="" textlink="">
        <xdr:nvSpPr>
          <xdr:cNvPr id="6" name="Rectangle 5"/>
          <xdr:cNvSpPr/>
        </xdr:nvSpPr>
        <xdr:spPr>
          <a:xfrm>
            <a:off x="466547" y="3997167"/>
            <a:ext cx="223597" cy="207983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7</xdr:col>
      <xdr:colOff>371476</xdr:colOff>
      <xdr:row>11</xdr:row>
      <xdr:rowOff>47624</xdr:rowOff>
    </xdr:from>
    <xdr:to>
      <xdr:col>7</xdr:col>
      <xdr:colOff>587149</xdr:colOff>
      <xdr:row>11</xdr:row>
      <xdr:rowOff>128588</xdr:rowOff>
    </xdr:to>
    <xdr:sp macro="" textlink="">
      <xdr:nvSpPr>
        <xdr:cNvPr id="7" name="Down Arrow 6"/>
        <xdr:cNvSpPr/>
      </xdr:nvSpPr>
      <xdr:spPr>
        <a:xfrm rot="16200000">
          <a:off x="3534456" y="1351869"/>
          <a:ext cx="80964" cy="21567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371477</xdr:colOff>
      <xdr:row>10</xdr:row>
      <xdr:rowOff>38101</xdr:rowOff>
    </xdr:from>
    <xdr:to>
      <xdr:col>7</xdr:col>
      <xdr:colOff>587150</xdr:colOff>
      <xdr:row>10</xdr:row>
      <xdr:rowOff>119065</xdr:rowOff>
    </xdr:to>
    <xdr:sp macro="" textlink="">
      <xdr:nvSpPr>
        <xdr:cNvPr id="8" name="Down Arrow 7"/>
        <xdr:cNvSpPr/>
      </xdr:nvSpPr>
      <xdr:spPr>
        <a:xfrm rot="16200000">
          <a:off x="3534457" y="1189946"/>
          <a:ext cx="80964" cy="21567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1560741</xdr:colOff>
      <xdr:row>10</xdr:row>
      <xdr:rowOff>38777</xdr:rowOff>
    </xdr:from>
    <xdr:to>
      <xdr:col>4</xdr:col>
      <xdr:colOff>1776414</xdr:colOff>
      <xdr:row>10</xdr:row>
      <xdr:rowOff>119741</xdr:rowOff>
    </xdr:to>
    <xdr:sp macro="" textlink="">
      <xdr:nvSpPr>
        <xdr:cNvPr id="9" name="Down Arrow 8"/>
        <xdr:cNvSpPr/>
      </xdr:nvSpPr>
      <xdr:spPr>
        <a:xfrm rot="16200000">
          <a:off x="1899558" y="1300160"/>
          <a:ext cx="80964" cy="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4</xdr:col>
      <xdr:colOff>1560740</xdr:colOff>
      <xdr:row>11</xdr:row>
      <xdr:rowOff>38778</xdr:rowOff>
    </xdr:from>
    <xdr:to>
      <xdr:col>4</xdr:col>
      <xdr:colOff>1776413</xdr:colOff>
      <xdr:row>11</xdr:row>
      <xdr:rowOff>119742</xdr:rowOff>
    </xdr:to>
    <xdr:sp macro="" textlink="">
      <xdr:nvSpPr>
        <xdr:cNvPr id="10" name="Down Arrow 9"/>
        <xdr:cNvSpPr/>
      </xdr:nvSpPr>
      <xdr:spPr>
        <a:xfrm rot="16200000">
          <a:off x="1899557" y="1452561"/>
          <a:ext cx="80964" cy="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1560741</xdr:colOff>
      <xdr:row>10</xdr:row>
      <xdr:rowOff>38777</xdr:rowOff>
    </xdr:from>
    <xdr:to>
      <xdr:col>5</xdr:col>
      <xdr:colOff>1776414</xdr:colOff>
      <xdr:row>10</xdr:row>
      <xdr:rowOff>119741</xdr:rowOff>
    </xdr:to>
    <xdr:sp macro="" textlink="">
      <xdr:nvSpPr>
        <xdr:cNvPr id="11" name="Down Arrow 10"/>
        <xdr:cNvSpPr/>
      </xdr:nvSpPr>
      <xdr:spPr>
        <a:xfrm rot="16200000">
          <a:off x="2366283" y="1300160"/>
          <a:ext cx="80964" cy="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5</xdr:col>
      <xdr:colOff>1560740</xdr:colOff>
      <xdr:row>11</xdr:row>
      <xdr:rowOff>38778</xdr:rowOff>
    </xdr:from>
    <xdr:to>
      <xdr:col>5</xdr:col>
      <xdr:colOff>1776413</xdr:colOff>
      <xdr:row>11</xdr:row>
      <xdr:rowOff>119742</xdr:rowOff>
    </xdr:to>
    <xdr:sp macro="" textlink="">
      <xdr:nvSpPr>
        <xdr:cNvPr id="12" name="Down Arrow 11"/>
        <xdr:cNvSpPr/>
      </xdr:nvSpPr>
      <xdr:spPr>
        <a:xfrm rot="16200000">
          <a:off x="2366282" y="1452561"/>
          <a:ext cx="80964" cy="0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514350</xdr:colOff>
      <xdr:row>16</xdr:row>
      <xdr:rowOff>104775</xdr:rowOff>
    </xdr:from>
    <xdr:to>
      <xdr:col>10</xdr:col>
      <xdr:colOff>676275</xdr:colOff>
      <xdr:row>19</xdr:row>
      <xdr:rowOff>21716</xdr:rowOff>
    </xdr:to>
    <xdr:sp macro="" textlink="'CACi2 inputs'!D29">
      <xdr:nvSpPr>
        <xdr:cNvPr id="13" name="TextBox 12"/>
        <xdr:cNvSpPr txBox="1"/>
      </xdr:nvSpPr>
      <xdr:spPr>
        <a:xfrm>
          <a:off x="3609975" y="2371725"/>
          <a:ext cx="191452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6F39D422-BBA4-4FAB-BB64-B761A7BC4021}" type="TxLink">
            <a:rPr lang="en-US" sz="2400" b="1" i="0" u="none" strike="noStrike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pPr algn="r"/>
            <a:t>55</a:t>
          </a:fld>
          <a:endParaRPr lang="en-US" sz="2400" b="1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10</xdr:col>
      <xdr:colOff>523875</xdr:colOff>
      <xdr:row>17</xdr:row>
      <xdr:rowOff>57150</xdr:rowOff>
    </xdr:from>
    <xdr:to>
      <xdr:col>13</xdr:col>
      <xdr:colOff>323850</xdr:colOff>
      <xdr:row>18</xdr:row>
      <xdr:rowOff>114300</xdr:rowOff>
    </xdr:to>
    <xdr:sp macro="" textlink="">
      <xdr:nvSpPr>
        <xdr:cNvPr id="14" name="TextBox 13"/>
        <xdr:cNvSpPr txBox="1"/>
      </xdr:nvSpPr>
      <xdr:spPr>
        <a:xfrm>
          <a:off x="5372100" y="2476500"/>
          <a:ext cx="2057400" cy="2095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 of plastic packaging = </a:t>
          </a:r>
        </a:p>
      </xdr:txBody>
    </xdr:sp>
    <xdr:clientData/>
  </xdr:twoCellAnchor>
  <xdr:twoCellAnchor>
    <xdr:from>
      <xdr:col>13</xdr:col>
      <xdr:colOff>152398</xdr:colOff>
      <xdr:row>16</xdr:row>
      <xdr:rowOff>95250</xdr:rowOff>
    </xdr:from>
    <xdr:to>
      <xdr:col>17</xdr:col>
      <xdr:colOff>180975</xdr:colOff>
      <xdr:row>19</xdr:row>
      <xdr:rowOff>19050</xdr:rowOff>
    </xdr:to>
    <xdr:sp macro="" textlink="'CACi2 inputs'!D30">
      <xdr:nvSpPr>
        <xdr:cNvPr id="15" name="TextBox 14"/>
        <xdr:cNvSpPr txBox="1"/>
      </xdr:nvSpPr>
      <xdr:spPr>
        <a:xfrm>
          <a:off x="7258048" y="2362200"/>
          <a:ext cx="3333752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fld id="{922AA46A-DBB3-4084-B20A-8B36D4EF946E}" type="TxLink">
            <a:rPr lang="en-US" sz="2400" b="1" i="0" u="none" strike="noStrike">
              <a:solidFill>
                <a:schemeClr val="accent1">
                  <a:lumMod val="50000"/>
                </a:schemeClr>
              </a:solidFill>
              <a:latin typeface="Arial"/>
              <a:cs typeface="Arial"/>
            </a:rPr>
            <a:pPr algn="l"/>
            <a:t>2,750,000</a:t>
          </a:fld>
          <a:endParaRPr lang="en-US" sz="2400">
            <a:solidFill>
              <a:schemeClr val="accent1">
                <a:lumMod val="50000"/>
              </a:schemeClr>
            </a:solidFill>
          </a:endParaRPr>
        </a:p>
      </xdr:txBody>
    </xdr:sp>
    <xdr:clientData/>
  </xdr:twoCellAnchor>
  <xdr:twoCellAnchor>
    <xdr:from>
      <xdr:col>13</xdr:col>
      <xdr:colOff>38100</xdr:colOff>
      <xdr:row>19</xdr:row>
      <xdr:rowOff>57150</xdr:rowOff>
    </xdr:from>
    <xdr:to>
      <xdr:col>14</xdr:col>
      <xdr:colOff>104775</xdr:colOff>
      <xdr:row>20</xdr:row>
      <xdr:rowOff>104775</xdr:rowOff>
    </xdr:to>
    <xdr:sp macro="" textlink="">
      <xdr:nvSpPr>
        <xdr:cNvPr id="16" name="TextBox 15"/>
        <xdr:cNvSpPr txBox="1"/>
      </xdr:nvSpPr>
      <xdr:spPr>
        <a:xfrm>
          <a:off x="7143750" y="2628900"/>
          <a:ext cx="1543050" cy="2000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1-lire plastic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bottles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 </a:t>
          </a:r>
        </a:p>
      </xdr:txBody>
    </xdr:sp>
    <xdr:clientData/>
  </xdr:twoCellAnchor>
  <xdr:twoCellAnchor>
    <xdr:from>
      <xdr:col>10</xdr:col>
      <xdr:colOff>180974</xdr:colOff>
      <xdr:row>19</xdr:row>
      <xdr:rowOff>85725</xdr:rowOff>
    </xdr:from>
    <xdr:to>
      <xdr:col>13</xdr:col>
      <xdr:colOff>76200</xdr:colOff>
      <xdr:row>22</xdr:row>
      <xdr:rowOff>0</xdr:rowOff>
    </xdr:to>
    <xdr:grpSp>
      <xdr:nvGrpSpPr>
        <xdr:cNvPr id="17" name="Group 16"/>
        <xdr:cNvGrpSpPr/>
      </xdr:nvGrpSpPr>
      <xdr:grpSpPr>
        <a:xfrm>
          <a:off x="4932268" y="2849843"/>
          <a:ext cx="2039285" cy="362510"/>
          <a:chOff x="9645870" y="3280901"/>
          <a:chExt cx="1896677" cy="451719"/>
        </a:xfrm>
      </xdr:grpSpPr>
      <xdr:grpSp>
        <xdr:nvGrpSpPr>
          <xdr:cNvPr id="18" name="Group 17"/>
          <xdr:cNvGrpSpPr/>
        </xdr:nvGrpSpPr>
        <xdr:grpSpPr>
          <a:xfrm>
            <a:off x="9645870" y="3280901"/>
            <a:ext cx="1746372" cy="451719"/>
            <a:chOff x="8031925" y="2928069"/>
            <a:chExt cx="3293383" cy="601025"/>
          </a:xfrm>
        </xdr:grpSpPr>
        <xdr:grpSp>
          <xdr:nvGrpSpPr>
            <xdr:cNvPr id="20" name="Group 19"/>
            <xdr:cNvGrpSpPr/>
          </xdr:nvGrpSpPr>
          <xdr:grpSpPr>
            <a:xfrm>
              <a:off x="8031925" y="2930600"/>
              <a:ext cx="3008951" cy="598494"/>
              <a:chOff x="6735151" y="4775281"/>
              <a:chExt cx="3453460" cy="914400"/>
            </a:xfrm>
          </xdr:grpSpPr>
          <xdr:pic>
            <xdr:nvPicPr>
              <xdr:cNvPr id="22" name="Picture 21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6735151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3" name="Picture 22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7080839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4" name="Picture 23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7426527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5" name="Picture 24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7772215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6" name="Picture 25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8117903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7" name="Picture 26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8462451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8" name="Picture 27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8808139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29" name="Picture 28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9152687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0" name="Picture 29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9498375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  <xdr:pic>
            <xdr:nvPicPr>
              <xdr:cNvPr id="31" name="Picture 30" descr="Water bottle icon Royalty Free Vector Image - VectorStock"/>
              <xdr:cNvPicPr>
                <a:picLocks noChangeAspect="1" noChangeArrowheads="1"/>
              </xdr:cNvPicPr>
            </xdr:nvPicPr>
            <xdr:blipFill rotWithShape="1">
              <a:blip xmlns:r="http://schemas.openxmlformats.org/officeDocument/2006/relationships" r:embed="rId4" cstate="print">
                <a:extLst>
                  <a:ext uri="{28A0092B-C50C-407E-A947-70E740481C1C}">
                    <a14:useLocalDpi xmlns:a14="http://schemas.microsoft.com/office/drawing/2010/main" val="0"/>
                  </a:ext>
                </a:extLst>
              </a:blip>
              <a:srcRect l="25909" t="8282" r="47360" b="17677"/>
              <a:stretch/>
            </xdr:blipFill>
            <xdr:spPr bwMode="auto">
              <a:xfrm>
                <a:off x="9842923" y="4775281"/>
                <a:ext cx="345688" cy="914400"/>
              </a:xfrm>
              <a:prstGeom prst="rect">
                <a:avLst/>
              </a:prstGeom>
              <a:noFill/>
              <a:extLst>
                <a:ext uri="{909E8E84-426E-40DD-AFC4-6F175D3DCCD1}">
                  <a14:hiddenFill xmlns:a14="http://schemas.microsoft.com/office/drawing/2010/main">
                    <a:solidFill>
                      <a:srgbClr val="FFFFFF"/>
                    </a:solidFill>
                  </a14:hiddenFill>
                </a:ext>
              </a:extLst>
            </xdr:spPr>
          </xdr:pic>
        </xdr:grpSp>
        <xdr:pic>
          <xdr:nvPicPr>
            <xdr:cNvPr id="21" name="Picture 20" descr="Water bottle icon Royalty Free Vector Image - VectorStock"/>
            <xdr:cNvPicPr>
              <a:picLocks noChangeAspect="1" noChangeArrowheads="1"/>
            </xdr:cNvPicPr>
          </xdr:nvPicPr>
          <xdr:blipFill rotWithShape="1">
            <a:blip xmlns:r="http://schemas.openxmlformats.org/officeDocument/2006/relationships" r:embed="rId4" cstate="print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 l="25909" t="8282" r="47360" b="17677"/>
            <a:stretch/>
          </xdr:blipFill>
          <xdr:spPr bwMode="auto">
            <a:xfrm>
              <a:off x="11024115" y="2928069"/>
              <a:ext cx="301193" cy="598494"/>
            </a:xfrm>
            <a:prstGeom prst="rect">
              <a:avLst/>
            </a:prstGeom>
            <a:noFill/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pic>
      </xdr:grpSp>
      <xdr:pic>
        <xdr:nvPicPr>
          <xdr:cNvPr id="19" name="Picture 18" descr="Water bottle icon Royalty Free Vector Image - VectorStock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25909" t="8282" r="47360" b="17677"/>
          <a:stretch/>
        </xdr:blipFill>
        <xdr:spPr bwMode="auto">
          <a:xfrm>
            <a:off x="11387291" y="3282446"/>
            <a:ext cx="155256" cy="449818"/>
          </a:xfrm>
          <a:prstGeom prst="rect">
            <a:avLst/>
          </a:prstGeom>
          <a:noFill/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pic>
    </xdr:grpSp>
    <xdr:clientData/>
  </xdr:twoCellAnchor>
  <xdr:twoCellAnchor>
    <xdr:from>
      <xdr:col>10</xdr:col>
      <xdr:colOff>171450</xdr:colOff>
      <xdr:row>15</xdr:row>
      <xdr:rowOff>0</xdr:rowOff>
    </xdr:from>
    <xdr:to>
      <xdr:col>14</xdr:col>
      <xdr:colOff>57150</xdr:colOff>
      <xdr:row>16</xdr:row>
      <xdr:rowOff>85726</xdr:rowOff>
    </xdr:to>
    <xdr:sp macro="" textlink="">
      <xdr:nvSpPr>
        <xdr:cNvPr id="32" name="TextBox 31"/>
        <xdr:cNvSpPr txBox="1"/>
      </xdr:nvSpPr>
      <xdr:spPr>
        <a:xfrm>
          <a:off x="5019675" y="1962150"/>
          <a:ext cx="3619500" cy="238126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PLASTIC &amp; WASTE TO LANDFILL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8</xdr:col>
      <xdr:colOff>542925</xdr:colOff>
      <xdr:row>22</xdr:row>
      <xdr:rowOff>85725</xdr:rowOff>
    </xdr:from>
    <xdr:to>
      <xdr:col>10</xdr:col>
      <xdr:colOff>1314450</xdr:colOff>
      <xdr:row>25</xdr:row>
      <xdr:rowOff>2666</xdr:rowOff>
    </xdr:to>
    <xdr:sp macro="" textlink="'CACi2 inputs'!D24">
      <xdr:nvSpPr>
        <xdr:cNvPr id="33" name="TextBox 32"/>
        <xdr:cNvSpPr txBox="1"/>
      </xdr:nvSpPr>
      <xdr:spPr>
        <a:xfrm>
          <a:off x="4248150" y="3114675"/>
          <a:ext cx="191452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29192465-FC0F-4328-84DF-E4B9A56E469E}" type="TxLink">
            <a:rPr lang="en-US" sz="2500" b="1" i="0" u="none" strike="noStrike">
              <a:solidFill>
                <a:srgbClr val="FF6600"/>
              </a:solidFill>
              <a:latin typeface="Arial"/>
              <a:cs typeface="Arial"/>
            </a:rPr>
            <a:pPr algn="r"/>
            <a:t>100</a:t>
          </a:fld>
          <a:endParaRPr lang="en-US" sz="2500">
            <a:solidFill>
              <a:srgbClr val="FF6600"/>
            </a:solidFill>
          </a:endParaRPr>
        </a:p>
      </xdr:txBody>
    </xdr:sp>
    <xdr:clientData/>
  </xdr:twoCellAnchor>
  <xdr:twoCellAnchor>
    <xdr:from>
      <xdr:col>10</xdr:col>
      <xdr:colOff>1181100</xdr:colOff>
      <xdr:row>23</xdr:row>
      <xdr:rowOff>0</xdr:rowOff>
    </xdr:from>
    <xdr:to>
      <xdr:col>13</xdr:col>
      <xdr:colOff>981075</xdr:colOff>
      <xdr:row>25</xdr:row>
      <xdr:rowOff>95250</xdr:rowOff>
    </xdr:to>
    <xdr:sp macro="" textlink="">
      <xdr:nvSpPr>
        <xdr:cNvPr id="34" name="TextBox 33"/>
        <xdr:cNvSpPr txBox="1"/>
      </xdr:nvSpPr>
      <xdr:spPr>
        <a:xfrm>
          <a:off x="6029325" y="3181350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of calcium chloride to landfill</a:t>
          </a:r>
        </a:p>
      </xdr:txBody>
    </xdr:sp>
    <xdr:clientData/>
  </xdr:twoCellAnchor>
  <xdr:twoCellAnchor>
    <xdr:from>
      <xdr:col>13</xdr:col>
      <xdr:colOff>496614</xdr:colOff>
      <xdr:row>22</xdr:row>
      <xdr:rowOff>0</xdr:rowOff>
    </xdr:from>
    <xdr:to>
      <xdr:col>14</xdr:col>
      <xdr:colOff>133350</xdr:colOff>
      <xdr:row>25</xdr:row>
      <xdr:rowOff>77513</xdr:rowOff>
    </xdr:to>
    <xdr:grpSp>
      <xdr:nvGrpSpPr>
        <xdr:cNvPr id="35" name="Group 34"/>
        <xdr:cNvGrpSpPr/>
      </xdr:nvGrpSpPr>
      <xdr:grpSpPr>
        <a:xfrm>
          <a:off x="7391967" y="3212353"/>
          <a:ext cx="1041207" cy="525748"/>
          <a:chOff x="6680638" y="4344714"/>
          <a:chExt cx="1114753" cy="529458"/>
        </a:xfrm>
      </xdr:grpSpPr>
      <xdr:grpSp>
        <xdr:nvGrpSpPr>
          <xdr:cNvPr id="36" name="Group 35"/>
          <xdr:cNvGrpSpPr/>
        </xdr:nvGrpSpPr>
        <xdr:grpSpPr>
          <a:xfrm>
            <a:off x="6698374" y="4344714"/>
            <a:ext cx="1097017" cy="518620"/>
            <a:chOff x="10045152" y="3775436"/>
            <a:chExt cx="1818454" cy="804194"/>
          </a:xfrm>
        </xdr:grpSpPr>
        <xdr:pic>
          <xdr:nvPicPr>
            <xdr:cNvPr id="38" name="Picture 37"/>
            <xdr:cNvPicPr>
              <a:picLocks noChangeAspect="1"/>
            </xdr:cNvPicPr>
          </xdr:nvPicPr>
          <xdr:blipFill rotWithShape="1">
            <a:blip xmlns:r="http://schemas.openxmlformats.org/officeDocument/2006/relationships" r:embed="rId6"/>
            <a:srcRect b="4707"/>
            <a:stretch/>
          </xdr:blipFill>
          <xdr:spPr>
            <a:xfrm>
              <a:off x="10045152" y="3858345"/>
              <a:ext cx="1818454" cy="685080"/>
            </a:xfrm>
            <a:prstGeom prst="rect">
              <a:avLst/>
            </a:prstGeom>
          </xdr:spPr>
        </xdr:pic>
        <xdr:sp macro="" textlink="">
          <xdr:nvSpPr>
            <xdr:cNvPr id="39" name="Rectangle 38"/>
            <xdr:cNvSpPr/>
          </xdr:nvSpPr>
          <xdr:spPr>
            <a:xfrm>
              <a:off x="10725262" y="4406076"/>
              <a:ext cx="180590" cy="173554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  <xdr:sp macro="" textlink="">
          <xdr:nvSpPr>
            <xdr:cNvPr id="40" name="Rectangle 39"/>
            <xdr:cNvSpPr/>
          </xdr:nvSpPr>
          <xdr:spPr>
            <a:xfrm>
              <a:off x="11577736" y="3775436"/>
              <a:ext cx="180590" cy="173554"/>
            </a:xfrm>
            <a:prstGeom prst="rect">
              <a:avLst/>
            </a:prstGeom>
            <a:solidFill>
              <a:schemeClr val="bg1"/>
            </a:solidFill>
            <a:ln>
              <a:noFill/>
            </a:ln>
          </xdr:spPr>
          <xdr:style>
            <a:lnRef idx="2">
              <a:schemeClr val="accent1">
                <a:shade val="50000"/>
              </a:schemeClr>
            </a:lnRef>
            <a:fillRef idx="1">
              <a:schemeClr val="accent1"/>
            </a:fillRef>
            <a:effectRef idx="0">
              <a:schemeClr val="accent1"/>
            </a:effectRef>
            <a:fontRef idx="minor">
              <a:schemeClr val="lt1"/>
            </a:fontRef>
          </xdr:style>
          <xdr:txBody>
            <a:bodyPr wrap="square" rtlCol="0" anchor="ctr"/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algn="ctr"/>
              <a:endParaRPr lang="en-US"/>
            </a:p>
          </xdr:txBody>
        </xdr:sp>
      </xdr:grpSp>
      <xdr:sp macro="" textlink="">
        <xdr:nvSpPr>
          <xdr:cNvPr id="37" name="Rectangle 36"/>
          <xdr:cNvSpPr/>
        </xdr:nvSpPr>
        <xdr:spPr>
          <a:xfrm>
            <a:off x="6680638" y="4782207"/>
            <a:ext cx="466396" cy="91965"/>
          </a:xfrm>
          <a:prstGeom prst="rect">
            <a:avLst/>
          </a:prstGeom>
          <a:solidFill>
            <a:schemeClr val="bg1"/>
          </a:solidFill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wrap="square" rtlCol="0" anchor="ctr"/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lt1"/>
                </a:solidFill>
                <a:latin typeface="+mn-lt"/>
                <a:ea typeface="+mn-ea"/>
                <a:cs typeface="+mn-cs"/>
              </a:defRPr>
            </a:lvl9pPr>
          </a:lstStyle>
          <a:p>
            <a:pPr algn="ctr"/>
            <a:endParaRPr lang="en-US"/>
          </a:p>
        </xdr:txBody>
      </xdr:sp>
    </xdr:grpSp>
    <xdr:clientData/>
  </xdr:twoCellAnchor>
  <xdr:twoCellAnchor>
    <xdr:from>
      <xdr:col>10</xdr:col>
      <xdr:colOff>152400</xdr:colOff>
      <xdr:row>26</xdr:row>
      <xdr:rowOff>1</xdr:rowOff>
    </xdr:from>
    <xdr:to>
      <xdr:col>14</xdr:col>
      <xdr:colOff>85725</xdr:colOff>
      <xdr:row>27</xdr:row>
      <xdr:rowOff>95251</xdr:rowOff>
    </xdr:to>
    <xdr:sp macro="" textlink="">
      <xdr:nvSpPr>
        <xdr:cNvPr id="41" name="TextBox 40"/>
        <xdr:cNvSpPr txBox="1"/>
      </xdr:nvSpPr>
      <xdr:spPr>
        <a:xfrm>
          <a:off x="5000625" y="3638551"/>
          <a:ext cx="3667125" cy="2476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WATER</a:t>
          </a:r>
          <a:endParaRPr lang="en-US" sz="1100"/>
        </a:p>
      </xdr:txBody>
    </xdr:sp>
    <xdr:clientData/>
  </xdr:twoCellAnchor>
  <xdr:twoCellAnchor>
    <xdr:from>
      <xdr:col>9</xdr:col>
      <xdr:colOff>57150</xdr:colOff>
      <xdr:row>28</xdr:row>
      <xdr:rowOff>9525</xdr:rowOff>
    </xdr:from>
    <xdr:to>
      <xdr:col>12</xdr:col>
      <xdr:colOff>342900</xdr:colOff>
      <xdr:row>30</xdr:row>
      <xdr:rowOff>78866</xdr:rowOff>
    </xdr:to>
    <xdr:sp macro="" textlink="'CACi2 inputs'!I52">
      <xdr:nvSpPr>
        <xdr:cNvPr id="42" name="TextBox 41"/>
        <xdr:cNvSpPr txBox="1"/>
      </xdr:nvSpPr>
      <xdr:spPr>
        <a:xfrm>
          <a:off x="4371975" y="3952875"/>
          <a:ext cx="216217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C2282C3D-6A72-44B5-82E1-8DD7BAC894BC}" type="TxLink">
            <a:rPr lang="en-US" sz="2400" b="1" i="0" u="none" strike="noStrike">
              <a:solidFill>
                <a:srgbClr val="FF0000"/>
              </a:solidFill>
              <a:latin typeface="Arial"/>
              <a:cs typeface="Arial"/>
            </a:rPr>
            <a:pPr algn="r"/>
            <a:t>18,000</a:t>
          </a:fld>
          <a:endParaRPr lang="en-US" sz="2400" b="1">
            <a:solidFill>
              <a:srgbClr val="FF0000"/>
            </a:solidFill>
          </a:endParaRPr>
        </a:p>
      </xdr:txBody>
    </xdr:sp>
    <xdr:clientData/>
  </xdr:twoCellAnchor>
  <xdr:twoCellAnchor>
    <xdr:from>
      <xdr:col>12</xdr:col>
      <xdr:colOff>228600</xdr:colOff>
      <xdr:row>28</xdr:row>
      <xdr:rowOff>66675</xdr:rowOff>
    </xdr:from>
    <xdr:to>
      <xdr:col>13</xdr:col>
      <xdr:colOff>1371600</xdr:colOff>
      <xdr:row>31</xdr:row>
      <xdr:rowOff>9525</xdr:rowOff>
    </xdr:to>
    <xdr:sp macro="" textlink="">
      <xdr:nvSpPr>
        <xdr:cNvPr id="43" name="TextBox 42"/>
        <xdr:cNvSpPr txBox="1"/>
      </xdr:nvSpPr>
      <xdr:spPr>
        <a:xfrm>
          <a:off x="6419850" y="4010025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Litres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</a:t>
          </a:r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of fresh water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used in production</a:t>
          </a:r>
        </a:p>
      </xdr:txBody>
    </xdr:sp>
    <xdr:clientData/>
  </xdr:twoCellAnchor>
  <xdr:twoCellAnchor editAs="oneCell">
    <xdr:from>
      <xdr:col>13</xdr:col>
      <xdr:colOff>581025</xdr:colOff>
      <xdr:row>28</xdr:row>
      <xdr:rowOff>0</xdr:rowOff>
    </xdr:from>
    <xdr:to>
      <xdr:col>13</xdr:col>
      <xdr:colOff>1276350</xdr:colOff>
      <xdr:row>31</xdr:row>
      <xdr:rowOff>71801</xdr:rowOff>
    </xdr:to>
    <xdr:pic>
      <xdr:nvPicPr>
        <xdr:cNvPr id="44" name="Picture 43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flipH="1">
          <a:off x="7686675" y="3943350"/>
          <a:ext cx="695325" cy="529001"/>
        </a:xfrm>
        <a:prstGeom prst="rect">
          <a:avLst/>
        </a:prstGeom>
        <a:solidFill>
          <a:srgbClr val="FF0000"/>
        </a:solidFill>
      </xdr:spPr>
    </xdr:pic>
    <xdr:clientData/>
  </xdr:twoCellAnchor>
  <xdr:twoCellAnchor>
    <xdr:from>
      <xdr:col>10</xdr:col>
      <xdr:colOff>161925</xdr:colOff>
      <xdr:row>31</xdr:row>
      <xdr:rowOff>66676</xdr:rowOff>
    </xdr:from>
    <xdr:to>
      <xdr:col>14</xdr:col>
      <xdr:colOff>104775</xdr:colOff>
      <xdr:row>33</xdr:row>
      <xdr:rowOff>9526</xdr:rowOff>
    </xdr:to>
    <xdr:sp macro="" textlink="">
      <xdr:nvSpPr>
        <xdr:cNvPr id="45" name="TextBox 44"/>
        <xdr:cNvSpPr txBox="1"/>
      </xdr:nvSpPr>
      <xdr:spPr>
        <a:xfrm>
          <a:off x="5010150" y="4467226"/>
          <a:ext cx="3676650" cy="247650"/>
        </a:xfrm>
        <a:prstGeom prst="rect">
          <a:avLst/>
        </a:prstGeom>
        <a:solidFill>
          <a:schemeClr val="bg1">
            <a:lumMod val="85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CHEMICALS</a:t>
          </a:r>
          <a:endParaRPr lang="en-US" sz="1100"/>
        </a:p>
      </xdr:txBody>
    </xdr:sp>
    <xdr:clientData/>
  </xdr:twoCellAnchor>
  <xdr:twoCellAnchor editAs="oneCell">
    <xdr:from>
      <xdr:col>13</xdr:col>
      <xdr:colOff>828675</xdr:colOff>
      <xdr:row>34</xdr:row>
      <xdr:rowOff>123825</xdr:rowOff>
    </xdr:from>
    <xdr:to>
      <xdr:col>13</xdr:col>
      <xdr:colOff>1343383</xdr:colOff>
      <xdr:row>38</xdr:row>
      <xdr:rowOff>142875</xdr:rowOff>
    </xdr:to>
    <xdr:pic>
      <xdr:nvPicPr>
        <xdr:cNvPr id="46" name="Picture 45" descr="Icon Chemical Symbol PNG Transparent Background, Free Download ..."/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34325" y="4981575"/>
          <a:ext cx="514708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8</xdr:col>
      <xdr:colOff>476250</xdr:colOff>
      <xdr:row>35</xdr:row>
      <xdr:rowOff>76200</xdr:rowOff>
    </xdr:from>
    <xdr:to>
      <xdr:col>10</xdr:col>
      <xdr:colOff>1247775</xdr:colOff>
      <xdr:row>37</xdr:row>
      <xdr:rowOff>145541</xdr:rowOff>
    </xdr:to>
    <xdr:sp macro="" textlink="'CACi2 inputs'!G49">
      <xdr:nvSpPr>
        <xdr:cNvPr id="47" name="TextBox 46"/>
        <xdr:cNvSpPr txBox="1"/>
      </xdr:nvSpPr>
      <xdr:spPr>
        <a:xfrm>
          <a:off x="4181475" y="5086350"/>
          <a:ext cx="191452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DD9325EB-0FEA-45D8-9AF5-EB07238CD7FC}" type="TxLink">
            <a:rPr lang="en-US" sz="2400" b="1" i="0" u="none" strike="noStrike">
              <a:solidFill>
                <a:schemeClr val="accent2">
                  <a:lumMod val="50000"/>
                </a:schemeClr>
              </a:solidFill>
              <a:latin typeface="Arial"/>
              <a:cs typeface="Arial"/>
            </a:rPr>
            <a:pPr algn="r"/>
            <a:t>92</a:t>
          </a:fld>
          <a:endParaRPr lang="en-US" sz="24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  <xdr:twoCellAnchor>
    <xdr:from>
      <xdr:col>8</xdr:col>
      <xdr:colOff>485775</xdr:colOff>
      <xdr:row>37</xdr:row>
      <xdr:rowOff>123825</xdr:rowOff>
    </xdr:from>
    <xdr:to>
      <xdr:col>10</xdr:col>
      <xdr:colOff>1257300</xdr:colOff>
      <xdr:row>40</xdr:row>
      <xdr:rowOff>40766</xdr:rowOff>
    </xdr:to>
    <xdr:sp macro="" textlink="'CACi2 inputs'!G50">
      <xdr:nvSpPr>
        <xdr:cNvPr id="48" name="TextBox 47"/>
        <xdr:cNvSpPr txBox="1"/>
      </xdr:nvSpPr>
      <xdr:spPr>
        <a:xfrm>
          <a:off x="4191000" y="5438775"/>
          <a:ext cx="191452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21115C04-EAB3-4F98-A1D9-484BF0CC51B4}" type="TxLink">
            <a:rPr lang="en-US" sz="2400" b="1" i="0" u="none" strike="noStrike">
              <a:solidFill>
                <a:schemeClr val="accent2">
                  <a:lumMod val="50000"/>
                </a:schemeClr>
              </a:solidFill>
              <a:latin typeface="Arial"/>
              <a:cs typeface="Arial"/>
            </a:rPr>
            <a:pPr algn="r"/>
            <a:t>7</a:t>
          </a:fld>
          <a:endParaRPr lang="en-US" sz="24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  <xdr:twoCellAnchor>
    <xdr:from>
      <xdr:col>10</xdr:col>
      <xdr:colOff>1123950</xdr:colOff>
      <xdr:row>36</xdr:row>
      <xdr:rowOff>38100</xdr:rowOff>
    </xdr:from>
    <xdr:to>
      <xdr:col>13</xdr:col>
      <xdr:colOff>923925</xdr:colOff>
      <xdr:row>38</xdr:row>
      <xdr:rowOff>133350</xdr:rowOff>
    </xdr:to>
    <xdr:sp macro="" textlink="">
      <xdr:nvSpPr>
        <xdr:cNvPr id="49" name="TextBox 48"/>
        <xdr:cNvSpPr txBox="1"/>
      </xdr:nvSpPr>
      <xdr:spPr>
        <a:xfrm>
          <a:off x="5972175" y="5200650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of calcium carbonate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1123950</xdr:colOff>
      <xdr:row>38</xdr:row>
      <xdr:rowOff>76200</xdr:rowOff>
    </xdr:from>
    <xdr:to>
      <xdr:col>13</xdr:col>
      <xdr:colOff>923925</xdr:colOff>
      <xdr:row>40</xdr:row>
      <xdr:rowOff>0</xdr:rowOff>
    </xdr:to>
    <xdr:sp macro="" textlink="">
      <xdr:nvSpPr>
        <xdr:cNvPr id="50" name="TextBox 49"/>
        <xdr:cNvSpPr txBox="1"/>
      </xdr:nvSpPr>
      <xdr:spPr>
        <a:xfrm>
          <a:off x="5972175" y="5543550"/>
          <a:ext cx="205740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of calcium oxide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66675</xdr:colOff>
      <xdr:row>15</xdr:row>
      <xdr:rowOff>1</xdr:rowOff>
    </xdr:from>
    <xdr:to>
      <xdr:col>7</xdr:col>
      <xdr:colOff>409575</xdr:colOff>
      <xdr:row>16</xdr:row>
      <xdr:rowOff>95251</xdr:rowOff>
    </xdr:to>
    <xdr:sp macro="" textlink="">
      <xdr:nvSpPr>
        <xdr:cNvPr id="51" name="TextBox 50"/>
        <xdr:cNvSpPr txBox="1"/>
      </xdr:nvSpPr>
      <xdr:spPr>
        <a:xfrm>
          <a:off x="161925" y="1962151"/>
          <a:ext cx="3343275" cy="247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PLASTIC &amp; WASTE TO LANDFILL</a:t>
          </a:r>
          <a:r>
            <a:rPr lang="en-US"/>
            <a:t> </a:t>
          </a:r>
          <a:endParaRPr lang="en-US" sz="1100"/>
        </a:p>
      </xdr:txBody>
    </xdr:sp>
    <xdr:clientData/>
  </xdr:twoCellAnchor>
  <xdr:twoCellAnchor>
    <xdr:from>
      <xdr:col>2</xdr:col>
      <xdr:colOff>57150</xdr:colOff>
      <xdr:row>16</xdr:row>
      <xdr:rowOff>95250</xdr:rowOff>
    </xdr:from>
    <xdr:to>
      <xdr:col>4</xdr:col>
      <xdr:colOff>19050</xdr:colOff>
      <xdr:row>19</xdr:row>
      <xdr:rowOff>12191</xdr:rowOff>
    </xdr:to>
    <xdr:sp macro="" textlink="">
      <xdr:nvSpPr>
        <xdr:cNvPr id="52" name="TextBox 51"/>
        <xdr:cNvSpPr txBox="1"/>
      </xdr:nvSpPr>
      <xdr:spPr>
        <a:xfrm>
          <a:off x="311150" y="2368550"/>
          <a:ext cx="1244600" cy="35509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2400" b="1" i="0" u="none" strike="noStrike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t>ZERO</a:t>
          </a:r>
        </a:p>
      </xdr:txBody>
    </xdr:sp>
    <xdr:clientData/>
  </xdr:twoCellAnchor>
  <xdr:twoCellAnchor>
    <xdr:from>
      <xdr:col>3</xdr:col>
      <xdr:colOff>380998</xdr:colOff>
      <xdr:row>17</xdr:row>
      <xdr:rowOff>0</xdr:rowOff>
    </xdr:from>
    <xdr:to>
      <xdr:col>8</xdr:col>
      <xdr:colOff>119528</xdr:colOff>
      <xdr:row>20</xdr:row>
      <xdr:rowOff>9525</xdr:rowOff>
    </xdr:to>
    <xdr:sp macro="" textlink="">
      <xdr:nvSpPr>
        <xdr:cNvPr id="53" name="TextBox 52"/>
        <xdr:cNvSpPr txBox="1"/>
      </xdr:nvSpPr>
      <xdr:spPr>
        <a:xfrm>
          <a:off x="1210233" y="2465294"/>
          <a:ext cx="2592295" cy="45776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PLASTIC </a:t>
          </a:r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to</a:t>
          </a:r>
          <a:r>
            <a:rPr lang="en-US" sz="900" b="0" baseline="0">
              <a:latin typeface="Arial" panose="020B0604020202020204" pitchFamily="34" charset="0"/>
              <a:cs typeface="Arial" panose="020B0604020202020204" pitchFamily="34" charset="0"/>
            </a:rPr>
            <a:t> landfill</a:t>
          </a:r>
          <a:endParaRPr lang="en-US" sz="900" b="1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Plastic-free, biodegradable Kraft paper sachets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47625</xdr:colOff>
      <xdr:row>26</xdr:row>
      <xdr:rowOff>1</xdr:rowOff>
    </xdr:from>
    <xdr:to>
      <xdr:col>7</xdr:col>
      <xdr:colOff>95250</xdr:colOff>
      <xdr:row>27</xdr:row>
      <xdr:rowOff>95251</xdr:rowOff>
    </xdr:to>
    <xdr:sp macro="" textlink="">
      <xdr:nvSpPr>
        <xdr:cNvPr id="58" name="TextBox 57"/>
        <xdr:cNvSpPr txBox="1"/>
      </xdr:nvSpPr>
      <xdr:spPr>
        <a:xfrm>
          <a:off x="142875" y="3638551"/>
          <a:ext cx="3048000" cy="247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WATER</a:t>
          </a:r>
          <a:endParaRPr lang="en-US" sz="1100"/>
        </a:p>
      </xdr:txBody>
    </xdr:sp>
    <xdr:clientData/>
  </xdr:twoCellAnchor>
  <xdr:twoCellAnchor>
    <xdr:from>
      <xdr:col>0</xdr:col>
      <xdr:colOff>1</xdr:colOff>
      <xdr:row>22</xdr:row>
      <xdr:rowOff>85725</xdr:rowOff>
    </xdr:from>
    <xdr:to>
      <xdr:col>3</xdr:col>
      <xdr:colOff>457201</xdr:colOff>
      <xdr:row>25</xdr:row>
      <xdr:rowOff>2666</xdr:rowOff>
    </xdr:to>
    <xdr:sp macro="" textlink="'CACi2 inputs'!D24">
      <xdr:nvSpPr>
        <xdr:cNvPr id="59" name="TextBox 58"/>
        <xdr:cNvSpPr txBox="1"/>
      </xdr:nvSpPr>
      <xdr:spPr>
        <a:xfrm>
          <a:off x="1" y="3267075"/>
          <a:ext cx="1333500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94165041-B9E3-4920-B35B-64B5BF60D871}" type="TxLink">
            <a:rPr lang="en-US" sz="2500" b="1" i="0" u="none" strike="noStrike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pPr algn="r"/>
            <a:t>100</a:t>
          </a:fld>
          <a:endParaRPr lang="en-US" sz="2500">
            <a:solidFill>
              <a:schemeClr val="accent6">
                <a:lumMod val="75000"/>
              </a:schemeClr>
            </a:solidFill>
          </a:endParaRPr>
        </a:p>
      </xdr:txBody>
    </xdr:sp>
    <xdr:clientData/>
  </xdr:twoCellAnchor>
  <xdr:twoCellAnchor>
    <xdr:from>
      <xdr:col>3</xdr:col>
      <xdr:colOff>342900</xdr:colOff>
      <xdr:row>23</xdr:row>
      <xdr:rowOff>0</xdr:rowOff>
    </xdr:from>
    <xdr:to>
      <xdr:col>7</xdr:col>
      <xdr:colOff>9525</xdr:colOff>
      <xdr:row>25</xdr:row>
      <xdr:rowOff>95250</xdr:rowOff>
    </xdr:to>
    <xdr:sp macro="" textlink="">
      <xdr:nvSpPr>
        <xdr:cNvPr id="60" name="TextBox 59"/>
        <xdr:cNvSpPr txBox="1"/>
      </xdr:nvSpPr>
      <xdr:spPr>
        <a:xfrm>
          <a:off x="1172135" y="3361765"/>
          <a:ext cx="1945155" cy="39407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of natural clay to landfill</a:t>
          </a:r>
        </a:p>
      </xdr:txBody>
    </xdr:sp>
    <xdr:clientData/>
  </xdr:twoCellAnchor>
  <xdr:twoCellAnchor>
    <xdr:from>
      <xdr:col>2</xdr:col>
      <xdr:colOff>19050</xdr:colOff>
      <xdr:row>28</xdr:row>
      <xdr:rowOff>9525</xdr:rowOff>
    </xdr:from>
    <xdr:to>
      <xdr:col>4</xdr:col>
      <xdr:colOff>12700</xdr:colOff>
      <xdr:row>30</xdr:row>
      <xdr:rowOff>78866</xdr:rowOff>
    </xdr:to>
    <xdr:sp macro="" textlink="">
      <xdr:nvSpPr>
        <xdr:cNvPr id="61" name="TextBox 60"/>
        <xdr:cNvSpPr txBox="1"/>
      </xdr:nvSpPr>
      <xdr:spPr>
        <a:xfrm>
          <a:off x="273050" y="4035425"/>
          <a:ext cx="1276350" cy="361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2400" b="1" i="0" u="none" strike="noStrike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t>ZERO</a:t>
          </a:r>
        </a:p>
      </xdr:txBody>
    </xdr:sp>
    <xdr:clientData/>
  </xdr:twoCellAnchor>
  <xdr:twoCellAnchor>
    <xdr:from>
      <xdr:col>3</xdr:col>
      <xdr:colOff>342900</xdr:colOff>
      <xdr:row>28</xdr:row>
      <xdr:rowOff>57150</xdr:rowOff>
    </xdr:from>
    <xdr:to>
      <xdr:col>7</xdr:col>
      <xdr:colOff>9525</xdr:colOff>
      <xdr:row>31</xdr:row>
      <xdr:rowOff>0</xdr:rowOff>
    </xdr:to>
    <xdr:sp macro="" textlink="">
      <xdr:nvSpPr>
        <xdr:cNvPr id="62" name="TextBox 61"/>
        <xdr:cNvSpPr txBox="1"/>
      </xdr:nvSpPr>
      <xdr:spPr>
        <a:xfrm>
          <a:off x="1219200" y="4229100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WATER </a:t>
          </a:r>
          <a:r>
            <a:rPr lang="en-US" sz="900" b="0">
              <a:latin typeface="Arial" panose="020B0604020202020204" pitchFamily="34" charset="0"/>
              <a:cs typeface="Arial" panose="020B0604020202020204" pitchFamily="34" charset="0"/>
            </a:rPr>
            <a:t>used in production</a:t>
          </a:r>
        </a:p>
      </xdr:txBody>
    </xdr:sp>
    <xdr:clientData/>
  </xdr:twoCellAnchor>
  <xdr:twoCellAnchor>
    <xdr:from>
      <xdr:col>2</xdr:col>
      <xdr:colOff>47625</xdr:colOff>
      <xdr:row>31</xdr:row>
      <xdr:rowOff>57151</xdr:rowOff>
    </xdr:from>
    <xdr:to>
      <xdr:col>7</xdr:col>
      <xdr:colOff>85725</xdr:colOff>
      <xdr:row>33</xdr:row>
      <xdr:rowOff>1</xdr:rowOff>
    </xdr:to>
    <xdr:sp macro="" textlink="">
      <xdr:nvSpPr>
        <xdr:cNvPr id="63" name="TextBox 62"/>
        <xdr:cNvSpPr txBox="1"/>
      </xdr:nvSpPr>
      <xdr:spPr>
        <a:xfrm>
          <a:off x="142875" y="4457701"/>
          <a:ext cx="3038475" cy="247650"/>
        </a:xfrm>
        <a:prstGeom prst="rect">
          <a:avLst/>
        </a:prstGeom>
        <a:solidFill>
          <a:schemeClr val="accent6">
            <a:lumMod val="20000"/>
            <a:lumOff val="80000"/>
          </a:schemeClr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b="1" i="0" u="none" strike="noStrike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CHEMICALS</a:t>
          </a:r>
          <a:endParaRPr lang="en-US" sz="1100"/>
        </a:p>
      </xdr:txBody>
    </xdr:sp>
    <xdr:clientData/>
  </xdr:twoCellAnchor>
  <xdr:twoCellAnchor>
    <xdr:from>
      <xdr:col>3</xdr:col>
      <xdr:colOff>333375</xdr:colOff>
      <xdr:row>34</xdr:row>
      <xdr:rowOff>76200</xdr:rowOff>
    </xdr:from>
    <xdr:to>
      <xdr:col>7</xdr:col>
      <xdr:colOff>0</xdr:colOff>
      <xdr:row>37</xdr:row>
      <xdr:rowOff>19050</xdr:rowOff>
    </xdr:to>
    <xdr:sp macro="" textlink="">
      <xdr:nvSpPr>
        <xdr:cNvPr id="64" name="TextBox 63"/>
        <xdr:cNvSpPr txBox="1"/>
      </xdr:nvSpPr>
      <xdr:spPr>
        <a:xfrm>
          <a:off x="1038225" y="4933950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CHEMICALS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9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Made</a:t>
          </a:r>
          <a:r>
            <a:rPr lang="en-US" sz="900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of 100% natural bentonite clay</a:t>
          </a:r>
          <a:endParaRPr lang="en-US" sz="9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9525</xdr:colOff>
      <xdr:row>34</xdr:row>
      <xdr:rowOff>19050</xdr:rowOff>
    </xdr:from>
    <xdr:to>
      <xdr:col>4</xdr:col>
      <xdr:colOff>247650</xdr:colOff>
      <xdr:row>36</xdr:row>
      <xdr:rowOff>88391</xdr:rowOff>
    </xdr:to>
    <xdr:sp macro="" textlink="">
      <xdr:nvSpPr>
        <xdr:cNvPr id="65" name="TextBox 64"/>
        <xdr:cNvSpPr txBox="1"/>
      </xdr:nvSpPr>
      <xdr:spPr>
        <a:xfrm>
          <a:off x="263525" y="4921250"/>
          <a:ext cx="1520825" cy="3614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l"/>
          <a:r>
            <a:rPr lang="en-US" sz="2400" b="1" i="0" u="none" strike="noStrike">
              <a:solidFill>
                <a:schemeClr val="accent6">
                  <a:lumMod val="75000"/>
                </a:schemeClr>
              </a:solidFill>
              <a:latin typeface="Arial"/>
              <a:cs typeface="Arial"/>
            </a:rPr>
            <a:t>ZERO</a:t>
          </a:r>
        </a:p>
      </xdr:txBody>
    </xdr:sp>
    <xdr:clientData/>
  </xdr:twoCellAnchor>
  <xdr:twoCellAnchor>
    <xdr:from>
      <xdr:col>4</xdr:col>
      <xdr:colOff>9525</xdr:colOff>
      <xdr:row>0</xdr:row>
      <xdr:rowOff>142875</xdr:rowOff>
    </xdr:from>
    <xdr:to>
      <xdr:col>13</xdr:col>
      <xdr:colOff>9525</xdr:colOff>
      <xdr:row>6</xdr:row>
      <xdr:rowOff>28575</xdr:rowOff>
    </xdr:to>
    <xdr:sp macro="" textlink="">
      <xdr:nvSpPr>
        <xdr:cNvPr id="66" name="TextBox 65"/>
        <xdr:cNvSpPr txBox="1"/>
      </xdr:nvSpPr>
      <xdr:spPr>
        <a:xfrm>
          <a:off x="1457325" y="142875"/>
          <a:ext cx="5657850" cy="7429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0" baseline="0">
              <a:latin typeface="Arial" panose="020B0604020202020204" pitchFamily="34" charset="0"/>
              <a:cs typeface="Arial" panose="020B0604020202020204" pitchFamily="34" charset="0"/>
            </a:rPr>
            <a:t>MICRO-PAK DRI CLAY® KRAFT VS. CALCIUM CHLORIDE</a:t>
          </a:r>
        </a:p>
        <a:p>
          <a:pPr algn="ctr"/>
          <a:r>
            <a:rPr lang="en-US" sz="1400" b="0" baseline="0">
              <a:latin typeface="Arial" panose="020B0604020202020204" pitchFamily="34" charset="0"/>
              <a:cs typeface="Arial" panose="020B0604020202020204" pitchFamily="34" charset="0"/>
            </a:rPr>
            <a:t>ENVIRONMENTAL IMPACT CALCULATOR </a:t>
          </a:r>
          <a:endParaRPr lang="en-US" sz="1400" b="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10</xdr:col>
      <xdr:colOff>142875</xdr:colOff>
      <xdr:row>12</xdr:row>
      <xdr:rowOff>152399</xdr:rowOff>
    </xdr:from>
    <xdr:to>
      <xdr:col>14</xdr:col>
      <xdr:colOff>47624</xdr:colOff>
      <xdr:row>15</xdr:row>
      <xdr:rowOff>47624</xdr:rowOff>
    </xdr:to>
    <xdr:sp macro="" textlink="">
      <xdr:nvSpPr>
        <xdr:cNvPr id="67" name="TextBox 66"/>
        <xdr:cNvSpPr txBox="1"/>
      </xdr:nvSpPr>
      <xdr:spPr>
        <a:xfrm>
          <a:off x="5162550" y="1828799"/>
          <a:ext cx="3638549" cy="4095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 baseline="0">
              <a:latin typeface="Arial" panose="020B0604020202020204" pitchFamily="34" charset="0"/>
              <a:cs typeface="Arial" panose="020B0604020202020204" pitchFamily="34" charset="0"/>
            </a:rPr>
            <a:t>Micro-Pak MPX2® Desiccant</a:t>
          </a:r>
        </a:p>
        <a:p>
          <a:pPr algn="ctr"/>
          <a:r>
            <a:rPr lang="en-US" sz="900" b="1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Calcium</a:t>
          </a:r>
          <a:r>
            <a:rPr lang="en-US" sz="900" b="1" baseline="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 Chloride</a:t>
          </a:r>
          <a:endParaRPr lang="en-US" sz="9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2</xdr:col>
      <xdr:colOff>38101</xdr:colOff>
      <xdr:row>13</xdr:row>
      <xdr:rowOff>0</xdr:rowOff>
    </xdr:from>
    <xdr:to>
      <xdr:col>7</xdr:col>
      <xdr:colOff>361950</xdr:colOff>
      <xdr:row>15</xdr:row>
      <xdr:rowOff>19050</xdr:rowOff>
    </xdr:to>
    <xdr:sp macro="" textlink="">
      <xdr:nvSpPr>
        <xdr:cNvPr id="68" name="TextBox 67"/>
        <xdr:cNvSpPr txBox="1"/>
      </xdr:nvSpPr>
      <xdr:spPr>
        <a:xfrm>
          <a:off x="304801" y="1828800"/>
          <a:ext cx="3324224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Micro-Pak®</a:t>
          </a:r>
          <a:r>
            <a:rPr lang="en-US" sz="900" b="1" baseline="0">
              <a:latin typeface="Arial" panose="020B0604020202020204" pitchFamily="34" charset="0"/>
              <a:cs typeface="Arial" panose="020B0604020202020204" pitchFamily="34" charset="0"/>
            </a:rPr>
            <a:t> Dri Clay Kraft</a:t>
          </a:r>
        </a:p>
        <a:p>
          <a:pPr algn="ctr"/>
          <a:r>
            <a:rPr lang="en-US" sz="900" b="1" baseline="0">
              <a:latin typeface="Arial" panose="020B0604020202020204" pitchFamily="34" charset="0"/>
              <a:cs typeface="Arial" panose="020B0604020202020204" pitchFamily="34" charset="0"/>
            </a:rPr>
            <a:t>Bentonite Clay</a:t>
          </a:r>
        </a:p>
      </xdr:txBody>
    </xdr:sp>
    <xdr:clientData/>
  </xdr:twoCellAnchor>
  <xdr:twoCellAnchor>
    <xdr:from>
      <xdr:col>10</xdr:col>
      <xdr:colOff>253813</xdr:colOff>
      <xdr:row>53</xdr:row>
      <xdr:rowOff>93009</xdr:rowOff>
    </xdr:from>
    <xdr:to>
      <xdr:col>14</xdr:col>
      <xdr:colOff>215712</xdr:colOff>
      <xdr:row>56</xdr:row>
      <xdr:rowOff>123265</xdr:rowOff>
    </xdr:to>
    <xdr:sp macro="" textlink="">
      <xdr:nvSpPr>
        <xdr:cNvPr id="72" name="TextBox 71"/>
        <xdr:cNvSpPr txBox="1"/>
      </xdr:nvSpPr>
      <xdr:spPr>
        <a:xfrm>
          <a:off x="5102038" y="7846359"/>
          <a:ext cx="3695699" cy="48745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8</xdr:col>
      <xdr:colOff>476250</xdr:colOff>
      <xdr:row>33</xdr:row>
      <xdr:rowOff>19050</xdr:rowOff>
    </xdr:from>
    <xdr:to>
      <xdr:col>10</xdr:col>
      <xdr:colOff>1247775</xdr:colOff>
      <xdr:row>35</xdr:row>
      <xdr:rowOff>88391</xdr:rowOff>
    </xdr:to>
    <xdr:sp macro="" textlink="'CACi2 inputs'!G51">
      <xdr:nvSpPr>
        <xdr:cNvPr id="73" name="TextBox 72"/>
        <xdr:cNvSpPr txBox="1"/>
      </xdr:nvSpPr>
      <xdr:spPr>
        <a:xfrm>
          <a:off x="4181475" y="4724400"/>
          <a:ext cx="1914525" cy="37414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>
          <a:noAutofit/>
        </a:bodyPr>
        <a:lstStyle/>
        <a:p>
          <a:pPr algn="r"/>
          <a:fld id="{31275D41-9AA6-4BAF-AECD-49F3FDC3BC9F}" type="TxLink">
            <a:rPr lang="en-US" sz="2400" b="1" i="0" u="none" strike="noStrike">
              <a:solidFill>
                <a:schemeClr val="accent2">
                  <a:lumMod val="50000"/>
                </a:schemeClr>
              </a:solidFill>
              <a:latin typeface="Arial"/>
              <a:cs typeface="Arial"/>
            </a:rPr>
            <a:pPr algn="r"/>
            <a:t>195</a:t>
          </a:fld>
          <a:endParaRPr lang="en-US" sz="2400" b="1">
            <a:solidFill>
              <a:schemeClr val="accent2">
                <a:lumMod val="50000"/>
              </a:schemeClr>
            </a:solidFill>
          </a:endParaRPr>
        </a:p>
      </xdr:txBody>
    </xdr:sp>
    <xdr:clientData/>
  </xdr:twoCellAnchor>
  <xdr:twoCellAnchor>
    <xdr:from>
      <xdr:col>10</xdr:col>
      <xdr:colOff>1123950</xdr:colOff>
      <xdr:row>34</xdr:row>
      <xdr:rowOff>0</xdr:rowOff>
    </xdr:from>
    <xdr:to>
      <xdr:col>13</xdr:col>
      <xdr:colOff>923925</xdr:colOff>
      <xdr:row>36</xdr:row>
      <xdr:rowOff>95250</xdr:rowOff>
    </xdr:to>
    <xdr:sp macro="" textlink="">
      <xdr:nvSpPr>
        <xdr:cNvPr id="74" name="TextBox 73"/>
        <xdr:cNvSpPr txBox="1"/>
      </xdr:nvSpPr>
      <xdr:spPr>
        <a:xfrm>
          <a:off x="5972175" y="5010150"/>
          <a:ext cx="2057400" cy="4000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Metric Tonnes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of hydrochloric acid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13</xdr:col>
      <xdr:colOff>1120588</xdr:colOff>
      <xdr:row>41</xdr:row>
      <xdr:rowOff>28575</xdr:rowOff>
    </xdr:from>
    <xdr:to>
      <xdr:col>17</xdr:col>
      <xdr:colOff>334372</xdr:colOff>
      <xdr:row>54</xdr:row>
      <xdr:rowOff>35859</xdr:rowOff>
    </xdr:to>
    <xdr:sp macro="" textlink="">
      <xdr:nvSpPr>
        <xdr:cNvPr id="76" name="TextBox 75"/>
        <xdr:cNvSpPr txBox="1"/>
      </xdr:nvSpPr>
      <xdr:spPr>
        <a:xfrm>
          <a:off x="8226238" y="5953125"/>
          <a:ext cx="2518959" cy="1988484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Micro-Pak MPX2® Desiccants</a:t>
          </a:r>
        </a:p>
        <a:p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Calcium chloride turns into a corrosive liquid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gel when it absorbs moisture. To reduce the risk of leakage the desiccant packaging comprises an inner plastic layer made of high-density polyethylene fibres as well as an outer non-woven layer (also plastic) that absorbs residual leakage. </a:t>
          </a:r>
        </a:p>
        <a:p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Not only is the entire construction plastic, but calcium chloride sachets are also significantly larger than other types of desiccants. </a:t>
          </a:r>
        </a:p>
        <a:p>
          <a:endParaRPr lang="en-US" sz="9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As a result they require </a:t>
          </a:r>
          <a:r>
            <a:rPr lang="en-US" sz="900" b="1" u="sng" baseline="0">
              <a:latin typeface="Arial" panose="020B0604020202020204" pitchFamily="34" charset="0"/>
              <a:cs typeface="Arial" panose="020B0604020202020204" pitchFamily="34" charset="0"/>
            </a:rPr>
            <a:t>at least 4X more packaging materials</a:t>
          </a:r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 than other desiccants.</a:t>
          </a:r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10</xdr:col>
      <xdr:colOff>561976</xdr:colOff>
      <xdr:row>40</xdr:row>
      <xdr:rowOff>114300</xdr:rowOff>
    </xdr:from>
    <xdr:to>
      <xdr:col>13</xdr:col>
      <xdr:colOff>1066801</xdr:colOff>
      <xdr:row>54</xdr:row>
      <xdr:rowOff>44005</xdr:rowOff>
    </xdr:to>
    <xdr:pic>
      <xdr:nvPicPr>
        <xdr:cNvPr id="77" name="Picture 76"/>
        <xdr:cNvPicPr>
          <a:picLocks noChangeAspect="1"/>
        </xdr:cNvPicPr>
      </xdr:nvPicPr>
      <xdr:blipFill rotWithShape="1"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0833" t="5001" r="20625" b="3333"/>
        <a:stretch/>
      </xdr:blipFill>
      <xdr:spPr>
        <a:xfrm>
          <a:off x="5581651" y="6038850"/>
          <a:ext cx="2762250" cy="2063305"/>
        </a:xfrm>
        <a:prstGeom prst="rect">
          <a:avLst/>
        </a:prstGeom>
      </xdr:spPr>
    </xdr:pic>
    <xdr:clientData/>
  </xdr:twoCellAnchor>
  <xdr:twoCellAnchor editAs="oneCell">
    <xdr:from>
      <xdr:col>2</xdr:col>
      <xdr:colOff>561975</xdr:colOff>
      <xdr:row>37</xdr:row>
      <xdr:rowOff>19050</xdr:rowOff>
    </xdr:from>
    <xdr:to>
      <xdr:col>6</xdr:col>
      <xdr:colOff>257175</xdr:colOff>
      <xdr:row>51</xdr:row>
      <xdr:rowOff>57150</xdr:rowOff>
    </xdr:to>
    <xdr:pic>
      <xdr:nvPicPr>
        <xdr:cNvPr id="78" name="Picture 77"/>
        <xdr:cNvPicPr/>
      </xdr:nvPicPr>
      <xdr:blipFill rotWithShape="1"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0593" t="22111" r="36461" b="23237"/>
        <a:stretch/>
      </xdr:blipFill>
      <xdr:spPr bwMode="auto">
        <a:xfrm>
          <a:off x="828675" y="5562600"/>
          <a:ext cx="2009775" cy="21717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0</xdr:colOff>
      <xdr:row>51</xdr:row>
      <xdr:rowOff>63500</xdr:rowOff>
    </xdr:from>
    <xdr:to>
      <xdr:col>7</xdr:col>
      <xdr:colOff>381000</xdr:colOff>
      <xdr:row>61</xdr:row>
      <xdr:rowOff>37166</xdr:rowOff>
    </xdr:to>
    <xdr:sp macro="" textlink="">
      <xdr:nvSpPr>
        <xdr:cNvPr id="80" name="TextBox 79"/>
        <xdr:cNvSpPr txBox="1"/>
      </xdr:nvSpPr>
      <xdr:spPr>
        <a:xfrm>
          <a:off x="165100" y="7448550"/>
          <a:ext cx="3321050" cy="143416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900" b="1">
              <a:latin typeface="Arial" panose="020B0604020202020204" pitchFamily="34" charset="0"/>
              <a:cs typeface="Arial" panose="020B0604020202020204" pitchFamily="34" charset="0"/>
            </a:rPr>
            <a:t>Micro-Pak®</a:t>
          </a:r>
          <a:r>
            <a:rPr lang="en-US" sz="900" b="1" baseline="0">
              <a:latin typeface="Arial" panose="020B0604020202020204" pitchFamily="34" charset="0"/>
              <a:cs typeface="Arial" panose="020B0604020202020204" pitchFamily="34" charset="0"/>
            </a:rPr>
            <a:t> Dri Clay Kraft</a:t>
          </a:r>
        </a:p>
        <a:p>
          <a:pPr algn="ctr"/>
          <a:r>
            <a:rPr lang="en-US" sz="900" baseline="0">
              <a:latin typeface="Arial" panose="020B0604020202020204" pitchFamily="34" charset="0"/>
              <a:cs typeface="Arial" panose="020B0604020202020204" pitchFamily="34" charset="0"/>
            </a:rPr>
            <a:t>A plastic-free desiccant made from natural bentonite clay that is packaged in biodegradable FSC-certified Kraft paper.</a:t>
          </a:r>
        </a:p>
        <a:p>
          <a:pPr algn="ctr"/>
          <a:endParaRPr lang="en-US" sz="900" baseline="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900">
              <a:latin typeface="Arial" panose="020B0604020202020204" pitchFamily="34" charset="0"/>
              <a:cs typeface="Arial" panose="020B0604020202020204" pitchFamily="34" charset="0"/>
            </a:rPr>
            <a:t>Dri Clay® has the Plastic Free Certification from Control Union which confirms that it is a 100% plastic-free product:</a:t>
          </a:r>
        </a:p>
        <a:p>
          <a:pPr algn="ctr"/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n-US" sz="900">
              <a:solidFill>
                <a:srgbClr val="0070C0"/>
              </a:solidFill>
              <a:latin typeface="Arial" panose="020B0604020202020204" pitchFamily="34" charset="0"/>
              <a:cs typeface="Arial" panose="020B0604020202020204" pitchFamily="34" charset="0"/>
            </a:rPr>
            <a:t>https://www.controlunion.com/certification-program/plastic-free-certification/</a:t>
          </a:r>
        </a:p>
        <a:p>
          <a:pPr algn="ctr"/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n-US" sz="900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6</xdr:col>
      <xdr:colOff>196850</xdr:colOff>
      <xdr:row>41</xdr:row>
      <xdr:rowOff>31750</xdr:rowOff>
    </xdr:from>
    <xdr:to>
      <xdr:col>8</xdr:col>
      <xdr:colOff>99060</xdr:colOff>
      <xdr:row>48</xdr:row>
      <xdr:rowOff>110490</xdr:rowOff>
    </xdr:to>
    <xdr:pic>
      <xdr:nvPicPr>
        <xdr:cNvPr id="81" name="Picture 80"/>
        <xdr:cNvPicPr/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647950" y="5956300"/>
          <a:ext cx="1134110" cy="1101090"/>
        </a:xfrm>
        <a:prstGeom prst="rect">
          <a:avLst/>
        </a:prstGeom>
      </xdr:spPr>
    </xdr:pic>
    <xdr:clientData/>
  </xdr:twoCellAnchor>
  <xdr:twoCellAnchor editAs="oneCell">
    <xdr:from>
      <xdr:col>5</xdr:col>
      <xdr:colOff>50800</xdr:colOff>
      <xdr:row>19</xdr:row>
      <xdr:rowOff>38100</xdr:rowOff>
    </xdr:from>
    <xdr:to>
      <xdr:col>6</xdr:col>
      <xdr:colOff>304800</xdr:colOff>
      <xdr:row>23</xdr:row>
      <xdr:rowOff>107950</xdr:rowOff>
    </xdr:to>
    <xdr:pic>
      <xdr:nvPicPr>
        <xdr:cNvPr id="82" name="Picture 81"/>
        <xdr:cNvPicPr/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057400" y="2749550"/>
          <a:ext cx="698500" cy="65405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142875</xdr:rowOff>
    </xdr:from>
    <xdr:to>
      <xdr:col>6</xdr:col>
      <xdr:colOff>102486</xdr:colOff>
      <xdr:row>3</xdr:row>
      <xdr:rowOff>142875</xdr:rowOff>
    </xdr:to>
    <xdr:pic>
      <xdr:nvPicPr>
        <xdr:cNvPr id="2" name="Picture 1"/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6216" b="18919"/>
        <a:stretch/>
      </xdr:blipFill>
      <xdr:spPr>
        <a:xfrm>
          <a:off x="2219325" y="142875"/>
          <a:ext cx="1874136" cy="457200"/>
        </a:xfrm>
        <a:prstGeom prst="rect">
          <a:avLst/>
        </a:prstGeom>
      </xdr:spPr>
    </xdr:pic>
    <xdr:clientData/>
  </xdr:twoCellAnchor>
  <xdr:twoCellAnchor>
    <xdr:from>
      <xdr:col>2</xdr:col>
      <xdr:colOff>1560740</xdr:colOff>
      <xdr:row>16</xdr:row>
      <xdr:rowOff>38778</xdr:rowOff>
    </xdr:from>
    <xdr:to>
      <xdr:col>2</xdr:col>
      <xdr:colOff>1776413</xdr:colOff>
      <xdr:row>16</xdr:row>
      <xdr:rowOff>119742</xdr:rowOff>
    </xdr:to>
    <xdr:sp macro="" textlink="">
      <xdr:nvSpPr>
        <xdr:cNvPr id="3" name="Down Arrow 2"/>
        <xdr:cNvSpPr/>
      </xdr:nvSpPr>
      <xdr:spPr>
        <a:xfrm rot="16200000">
          <a:off x="2028145" y="1924048"/>
          <a:ext cx="80964" cy="21567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</xdr:col>
      <xdr:colOff>1560741</xdr:colOff>
      <xdr:row>15</xdr:row>
      <xdr:rowOff>38777</xdr:rowOff>
    </xdr:from>
    <xdr:to>
      <xdr:col>2</xdr:col>
      <xdr:colOff>1776414</xdr:colOff>
      <xdr:row>15</xdr:row>
      <xdr:rowOff>119741</xdr:rowOff>
    </xdr:to>
    <xdr:sp macro="" textlink="">
      <xdr:nvSpPr>
        <xdr:cNvPr id="4" name="Down Arrow 3"/>
        <xdr:cNvSpPr/>
      </xdr:nvSpPr>
      <xdr:spPr>
        <a:xfrm rot="16200000">
          <a:off x="2028146" y="1771647"/>
          <a:ext cx="80964" cy="215673"/>
        </a:xfrm>
        <a:prstGeom prst="downArrow">
          <a:avLst/>
        </a:prstGeom>
        <a:solidFill>
          <a:srgbClr val="FF0000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11</xdr:col>
      <xdr:colOff>266699</xdr:colOff>
      <xdr:row>11</xdr:row>
      <xdr:rowOff>76200</xdr:rowOff>
    </xdr:from>
    <xdr:to>
      <xdr:col>21</xdr:col>
      <xdr:colOff>485775</xdr:colOff>
      <xdr:row>28</xdr:row>
      <xdr:rowOff>104774</xdr:rowOff>
    </xdr:to>
    <xdr:grpSp>
      <xdr:nvGrpSpPr>
        <xdr:cNvPr id="11" name="Group 10"/>
        <xdr:cNvGrpSpPr/>
      </xdr:nvGrpSpPr>
      <xdr:grpSpPr>
        <a:xfrm>
          <a:off x="9124949" y="1377950"/>
          <a:ext cx="5267326" cy="2270124"/>
          <a:chOff x="6267449" y="971550"/>
          <a:chExt cx="5848606" cy="2362199"/>
        </a:xfrm>
      </xdr:grpSpPr>
      <xdr:sp macro="" textlink="">
        <xdr:nvSpPr>
          <xdr:cNvPr id="6" name="TextBox 5"/>
          <xdr:cNvSpPr txBox="1"/>
        </xdr:nvSpPr>
        <xdr:spPr>
          <a:xfrm>
            <a:off x="9525254" y="971550"/>
            <a:ext cx="2590801" cy="1905000"/>
          </a:xfrm>
          <a:prstGeom prst="rect">
            <a:avLst/>
          </a:prstGeom>
          <a:solidFill>
            <a:schemeClr val="lt1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r>
              <a:rPr lang="en-US" sz="900">
                <a:latin typeface="Arial" panose="020B0604020202020204" pitchFamily="34" charset="0"/>
                <a:cs typeface="Arial" panose="020B0604020202020204" pitchFamily="34" charset="0"/>
              </a:rPr>
              <a:t>Calcium chloride turns into a corrosive liquid</a:t>
            </a:r>
            <a:r>
              <a:rPr lang="en-US" sz="900" baseline="0">
                <a:latin typeface="Arial" panose="020B0604020202020204" pitchFamily="34" charset="0"/>
                <a:cs typeface="Arial" panose="020B0604020202020204" pitchFamily="34" charset="0"/>
              </a:rPr>
              <a:t> gel when it absorbs moisture. To reduce the risk of leakage the desiccant packaging comprises an inner plastic layer made of high-density polyethylene fibres as well as an outer non-woven layer (also plastic) that absorbs residual leakage. </a:t>
            </a:r>
          </a:p>
          <a:p>
            <a:r>
              <a:rPr lang="en-US" sz="900" baseline="0">
                <a:latin typeface="Arial" panose="020B0604020202020204" pitchFamily="34" charset="0"/>
                <a:cs typeface="Arial" panose="020B0604020202020204" pitchFamily="34" charset="0"/>
              </a:rPr>
              <a:t>Not only is the entire construction plastic, but calcium chloride sachets are also significantly larger than other types of desiccants. </a:t>
            </a:r>
          </a:p>
          <a:p>
            <a:endParaRPr lang="en-US" sz="900" baseline="0">
              <a:latin typeface="Arial" panose="020B0604020202020204" pitchFamily="34" charset="0"/>
              <a:cs typeface="Arial" panose="020B0604020202020204" pitchFamily="34" charset="0"/>
            </a:endParaRPr>
          </a:p>
          <a:p>
            <a:r>
              <a:rPr lang="en-US" sz="900" baseline="0">
                <a:latin typeface="Arial" panose="020B0604020202020204" pitchFamily="34" charset="0"/>
                <a:cs typeface="Arial" panose="020B0604020202020204" pitchFamily="34" charset="0"/>
              </a:rPr>
              <a:t>As a result they use </a:t>
            </a:r>
            <a:r>
              <a:rPr lang="en-US" sz="900" b="1" u="sng" baseline="0">
                <a:latin typeface="Arial" panose="020B0604020202020204" pitchFamily="34" charset="0"/>
                <a:cs typeface="Arial" panose="020B0604020202020204" pitchFamily="34" charset="0"/>
              </a:rPr>
              <a:t>at least 4X more packaging materials</a:t>
            </a:r>
            <a:r>
              <a:rPr lang="en-US" sz="900" baseline="0">
                <a:latin typeface="Arial" panose="020B0604020202020204" pitchFamily="34" charset="0"/>
                <a:cs typeface="Arial" panose="020B0604020202020204" pitchFamily="34" charset="0"/>
              </a:rPr>
              <a:t> than other desiccants.</a:t>
            </a:r>
            <a:endParaRPr lang="en-US" sz="900">
              <a:latin typeface="Arial" panose="020B0604020202020204" pitchFamily="34" charset="0"/>
              <a:cs typeface="Arial" panose="020B0604020202020204" pitchFamily="34" charset="0"/>
            </a:endParaRPr>
          </a:p>
        </xdr:txBody>
      </xdr:sp>
      <xdr:grpSp>
        <xdr:nvGrpSpPr>
          <xdr:cNvPr id="10" name="Group 9"/>
          <xdr:cNvGrpSpPr/>
        </xdr:nvGrpSpPr>
        <xdr:grpSpPr>
          <a:xfrm>
            <a:off x="6267449" y="990598"/>
            <a:ext cx="3183914" cy="2343151"/>
            <a:chOff x="6267449" y="990598"/>
            <a:chExt cx="3183914" cy="2343151"/>
          </a:xfrm>
        </xdr:grpSpPr>
        <xdr:pic>
          <xdr:nvPicPr>
            <xdr:cNvPr id="5" name="Picture 4"/>
            <xdr:cNvPicPr/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tretch>
              <a:fillRect/>
            </a:stretch>
          </xdr:blipFill>
          <xdr:spPr>
            <a:xfrm>
              <a:off x="6267449" y="990598"/>
              <a:ext cx="3183914" cy="1990727"/>
            </a:xfrm>
            <a:prstGeom prst="rect">
              <a:avLst/>
            </a:prstGeom>
          </xdr:spPr>
        </xdr:pic>
        <xdr:sp macro="" textlink="">
          <xdr:nvSpPr>
            <xdr:cNvPr id="7" name="TextBox 6"/>
            <xdr:cNvSpPr txBox="1"/>
          </xdr:nvSpPr>
          <xdr:spPr>
            <a:xfrm>
              <a:off x="6336027" y="2943224"/>
              <a:ext cx="1219200" cy="390525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Inside: Plastic</a:t>
              </a:r>
              <a:r>
                <a:rPr lang="en-US" sz="900" baseline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and Tyvek® pouch</a:t>
              </a:r>
              <a:endParaRPr lang="en-US" sz="900">
                <a:solidFill>
                  <a:schemeClr val="tx1"/>
                </a:solidFill>
                <a:latin typeface="Arial" panose="020B0604020202020204" pitchFamily="34" charset="0"/>
                <a:cs typeface="Arial" panose="020B0604020202020204" pitchFamily="34" charset="0"/>
              </a:endParaRPr>
            </a:p>
          </xdr:txBody>
        </xdr:sp>
        <xdr:sp macro="" textlink="">
          <xdr:nvSpPr>
            <xdr:cNvPr id="8" name="TextBox 7"/>
            <xdr:cNvSpPr txBox="1"/>
          </xdr:nvSpPr>
          <xdr:spPr>
            <a:xfrm>
              <a:off x="7894579" y="2962275"/>
              <a:ext cx="1428750" cy="209549"/>
            </a:xfrm>
            <a:prstGeom prst="rect">
              <a:avLst/>
            </a:prstGeom>
            <a:noFill/>
            <a:ln w="9525" cmpd="sng">
              <a:noFill/>
            </a:ln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dk1"/>
            </a:fontRef>
          </xdr:style>
          <xdr:txBody>
            <a:bodyPr vertOverflow="clip" horzOverflow="clip" wrap="square" rtlCol="0" anchor="t"/>
            <a:lstStyle/>
            <a:p>
              <a:pPr algn="ctr"/>
              <a:r>
                <a:rPr lang="en-US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Outer</a:t>
              </a:r>
              <a:r>
                <a:rPr lang="en-US" sz="900" baseline="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 </a:t>
              </a:r>
              <a:r>
                <a:rPr lang="en-US" sz="900">
                  <a:solidFill>
                    <a:schemeClr val="tx1"/>
                  </a:solidFill>
                  <a:latin typeface="Arial" panose="020B0604020202020204" pitchFamily="34" charset="0"/>
                  <a:cs typeface="Arial" panose="020B0604020202020204" pitchFamily="34" charset="0"/>
                </a:rPr>
                <a:t>Non-Woven</a:t>
              </a:r>
            </a:p>
          </xdr:txBody>
        </xdr:sp>
      </xdr:grpSp>
    </xdr:grpSp>
    <xdr:clientData/>
  </xdr:twoCellAnchor>
  <xdr:twoCellAnchor editAs="oneCell">
    <xdr:from>
      <xdr:col>11</xdr:col>
      <xdr:colOff>257175</xdr:colOff>
      <xdr:row>33</xdr:row>
      <xdr:rowOff>0</xdr:rowOff>
    </xdr:from>
    <xdr:to>
      <xdr:col>15</xdr:col>
      <xdr:colOff>247650</xdr:colOff>
      <xdr:row>47</xdr:row>
      <xdr:rowOff>19050</xdr:rowOff>
    </xdr:to>
    <xdr:pic>
      <xdr:nvPicPr>
        <xdr:cNvPr id="12" name="Picture 11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2532" t="29807" r="32038" b="26442"/>
        <a:stretch/>
      </xdr:blipFill>
      <xdr:spPr bwMode="auto">
        <a:xfrm>
          <a:off x="6553200" y="4124325"/>
          <a:ext cx="1800225" cy="21621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15</xdr:col>
      <xdr:colOff>304800</xdr:colOff>
      <xdr:row>33</xdr:row>
      <xdr:rowOff>38100</xdr:rowOff>
    </xdr:from>
    <xdr:to>
      <xdr:col>18</xdr:col>
      <xdr:colOff>371238</xdr:colOff>
      <xdr:row>47</xdr:row>
      <xdr:rowOff>28308</xdr:rowOff>
    </xdr:to>
    <xdr:pic>
      <xdr:nvPicPr>
        <xdr:cNvPr id="9" name="Picture 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8410575" y="4162425"/>
          <a:ext cx="1895238" cy="2133333"/>
        </a:xfrm>
        <a:prstGeom prst="rect">
          <a:avLst/>
        </a:prstGeom>
      </xdr:spPr>
    </xdr:pic>
    <xdr:clientData/>
  </xdr:twoCellAnchor>
  <xdr:twoCellAnchor editAs="oneCell">
    <xdr:from>
      <xdr:col>8</xdr:col>
      <xdr:colOff>628650</xdr:colOff>
      <xdr:row>60</xdr:row>
      <xdr:rowOff>142875</xdr:rowOff>
    </xdr:from>
    <xdr:to>
      <xdr:col>15</xdr:col>
      <xdr:colOff>523255</xdr:colOff>
      <xdr:row>65</xdr:row>
      <xdr:rowOff>142660</xdr:rowOff>
    </xdr:to>
    <xdr:pic>
      <xdr:nvPicPr>
        <xdr:cNvPr id="13" name="Picture 12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715125" y="8724900"/>
          <a:ext cx="4961905" cy="172381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D3:L14"/>
  <sheetViews>
    <sheetView showGridLines="0" zoomScaleNormal="100" workbookViewId="0">
      <selection activeCell="R5" sqref="R5"/>
    </sheetView>
  </sheetViews>
  <sheetFormatPr defaultRowHeight="11.5" x14ac:dyDescent="0.25"/>
  <cols>
    <col min="1" max="1" width="1.3984375" customWidth="1"/>
    <col min="2" max="2" width="9.09765625" customWidth="1"/>
    <col min="3" max="3" width="11.09765625" customWidth="1"/>
    <col min="4" max="4" width="7.3984375" customWidth="1"/>
    <col min="5" max="5" width="7" customWidth="1"/>
    <col min="6" max="6" width="10.296875" customWidth="1"/>
    <col min="7" max="7" width="9.09765625" customWidth="1"/>
    <col min="9" max="9" width="8" customWidth="1"/>
    <col min="10" max="10" width="20" customWidth="1"/>
    <col min="11" max="11" width="9.765625E-2" customWidth="1"/>
    <col min="12" max="12" width="13.69921875" customWidth="1"/>
    <col min="13" max="13" width="22.09765625" customWidth="1"/>
  </cols>
  <sheetData>
    <row r="3" spans="4:12" ht="10.5" customHeight="1" x14ac:dyDescent="0.25"/>
    <row r="4" spans="4:12" ht="5.25" customHeight="1" x14ac:dyDescent="0.25"/>
    <row r="5" spans="4:12" x14ac:dyDescent="0.25">
      <c r="D5" s="112" t="s">
        <v>24</v>
      </c>
      <c r="E5" s="113"/>
      <c r="F5" s="113"/>
      <c r="G5" s="113"/>
      <c r="H5" s="113"/>
      <c r="I5" s="113"/>
      <c r="J5" s="113"/>
      <c r="K5" s="113"/>
      <c r="L5" s="114"/>
    </row>
    <row r="6" spans="4:12" x14ac:dyDescent="0.25">
      <c r="D6" s="71" t="s">
        <v>53</v>
      </c>
      <c r="E6" s="20"/>
      <c r="F6" s="20"/>
      <c r="G6" s="20"/>
      <c r="H6" s="20"/>
      <c r="I6" s="20"/>
      <c r="J6" s="20"/>
      <c r="K6" s="20"/>
      <c r="L6" s="60"/>
    </row>
    <row r="7" spans="4:12" x14ac:dyDescent="0.25">
      <c r="D7" s="61" t="s">
        <v>22</v>
      </c>
      <c r="E7" s="58"/>
      <c r="F7" s="20"/>
      <c r="G7" s="20"/>
      <c r="H7" s="20"/>
      <c r="I7" s="20"/>
      <c r="J7" s="20"/>
      <c r="K7" s="20"/>
      <c r="L7" s="60"/>
    </row>
    <row r="8" spans="4:12" x14ac:dyDescent="0.25">
      <c r="D8" s="61" t="s">
        <v>20</v>
      </c>
      <c r="E8" s="58"/>
      <c r="F8" s="20"/>
      <c r="G8" s="20"/>
      <c r="H8" s="20"/>
      <c r="I8" s="20"/>
      <c r="J8" s="20"/>
      <c r="K8" s="20"/>
      <c r="L8" s="60"/>
    </row>
    <row r="9" spans="4:12" ht="4.5" customHeight="1" x14ac:dyDescent="0.25">
      <c r="D9" s="59"/>
      <c r="E9" s="20"/>
      <c r="F9" s="20"/>
      <c r="G9" s="20"/>
      <c r="H9" s="20"/>
      <c r="I9" s="20"/>
      <c r="J9" s="20"/>
      <c r="K9" s="20"/>
      <c r="L9" s="60"/>
    </row>
    <row r="10" spans="4:12" x14ac:dyDescent="0.25">
      <c r="D10" s="59"/>
      <c r="E10" s="66" t="s">
        <v>18</v>
      </c>
      <c r="F10" s="67"/>
      <c r="G10" s="67"/>
      <c r="H10" s="69">
        <v>100</v>
      </c>
      <c r="I10" s="68" t="s">
        <v>3</v>
      </c>
      <c r="J10" s="20"/>
      <c r="K10" s="20"/>
      <c r="L10" s="60"/>
    </row>
    <row r="11" spans="4:12" x14ac:dyDescent="0.25">
      <c r="D11" s="62"/>
      <c r="E11" s="66" t="s">
        <v>19</v>
      </c>
      <c r="F11" s="67"/>
      <c r="G11" s="67"/>
      <c r="H11" s="69">
        <v>5</v>
      </c>
      <c r="I11" s="68" t="s">
        <v>2</v>
      </c>
      <c r="J11" s="64" t="s">
        <v>52</v>
      </c>
      <c r="K11" s="63"/>
      <c r="L11" s="65"/>
    </row>
    <row r="12" spans="4:12" x14ac:dyDescent="0.25">
      <c r="D12" s="20"/>
      <c r="E12" s="20"/>
      <c r="F12" s="20"/>
      <c r="G12" s="20"/>
      <c r="H12" s="70"/>
      <c r="I12" s="20"/>
      <c r="J12" s="32"/>
      <c r="K12" s="20"/>
      <c r="L12" s="20"/>
    </row>
    <row r="13" spans="4:12" ht="90.75" customHeight="1" x14ac:dyDescent="0.25"/>
    <row r="14" spans="4:12" ht="56.25" customHeight="1" x14ac:dyDescent="0.25"/>
  </sheetData>
  <sheetProtection password="CC17" sheet="1" objects="1" scenarios="1"/>
  <mergeCells count="1">
    <mergeCell ref="D5:L5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'Silica Gel Inputs v2'!$C$38:$C$43</xm:f>
          </x14:formula1>
          <xm:sqref>H11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B5:L68"/>
  <sheetViews>
    <sheetView topLeftCell="A16" zoomScaleNormal="100" workbookViewId="0">
      <selection activeCell="H43" sqref="H43"/>
    </sheetView>
  </sheetViews>
  <sheetFormatPr defaultRowHeight="11.5" x14ac:dyDescent="0.25"/>
  <cols>
    <col min="1" max="1" width="3.8984375" customWidth="1"/>
    <col min="2" max="2" width="2.09765625" customWidth="1"/>
    <col min="3" max="3" width="27.296875" customWidth="1"/>
    <col min="4" max="4" width="12.3984375" customWidth="1"/>
    <col min="5" max="5" width="8.3984375" customWidth="1"/>
    <col min="6" max="6" width="3.09765625" customWidth="1"/>
    <col min="7" max="7" width="23.296875" customWidth="1"/>
    <col min="9" max="9" width="5.3984375" customWidth="1"/>
    <col min="11" max="11" width="17" customWidth="1"/>
  </cols>
  <sheetData>
    <row r="5" spans="2:12" ht="14.25" customHeight="1" x14ac:dyDescent="0.25"/>
    <row r="6" spans="2:12" x14ac:dyDescent="0.25">
      <c r="B6" s="119" t="s">
        <v>28</v>
      </c>
      <c r="C6" s="119"/>
      <c r="D6" s="119"/>
      <c r="E6" s="119"/>
      <c r="F6" s="119"/>
      <c r="G6" s="119"/>
      <c r="H6" s="119"/>
    </row>
    <row r="7" spans="2:12" s="25" customFormat="1" ht="12" thickBot="1" x14ac:dyDescent="0.3">
      <c r="C7" s="119"/>
      <c r="D7" s="119"/>
      <c r="E7" s="119"/>
      <c r="F7" s="119"/>
      <c r="G7" s="119"/>
    </row>
    <row r="8" spans="2:12" ht="12" thickBot="1" x14ac:dyDescent="0.3">
      <c r="B8" s="120" t="s">
        <v>24</v>
      </c>
      <c r="C8" s="121"/>
      <c r="D8" s="121"/>
      <c r="E8" s="121"/>
      <c r="F8" s="121"/>
      <c r="G8" s="121"/>
      <c r="H8" s="122"/>
    </row>
    <row r="9" spans="2:12" ht="12" customHeight="1" x14ac:dyDescent="0.25">
      <c r="B9" s="26"/>
      <c r="C9" s="20"/>
      <c r="D9" s="20"/>
      <c r="E9" s="20"/>
      <c r="F9" s="20"/>
      <c r="G9" s="20"/>
      <c r="H9" s="27"/>
    </row>
    <row r="10" spans="2:12" x14ac:dyDescent="0.25">
      <c r="B10" s="26"/>
      <c r="C10" s="23" t="s">
        <v>21</v>
      </c>
      <c r="D10" s="20"/>
      <c r="E10" s="20"/>
      <c r="F10" s="20"/>
      <c r="G10" s="20"/>
      <c r="H10" s="27"/>
    </row>
    <row r="11" spans="2:12" ht="15" customHeight="1" x14ac:dyDescent="0.25">
      <c r="B11" s="26"/>
      <c r="C11" s="20" t="s">
        <v>0</v>
      </c>
      <c r="D11" s="22" t="e">
        <f>D16*1000000</f>
        <v>#REF!</v>
      </c>
      <c r="E11" s="20"/>
      <c r="F11" s="20"/>
      <c r="G11" s="20"/>
      <c r="H11" s="27"/>
    </row>
    <row r="12" spans="2:12" x14ac:dyDescent="0.25">
      <c r="B12" s="26"/>
      <c r="C12" s="31" t="s">
        <v>22</v>
      </c>
      <c r="D12" s="22"/>
      <c r="E12" s="20"/>
      <c r="F12" s="20"/>
      <c r="G12" s="20"/>
      <c r="H12" s="27"/>
      <c r="L12" s="50"/>
    </row>
    <row r="13" spans="2:12" x14ac:dyDescent="0.25">
      <c r="B13" s="26"/>
      <c r="C13" s="31" t="s">
        <v>20</v>
      </c>
      <c r="D13" s="22"/>
      <c r="E13" s="20"/>
      <c r="F13" s="20"/>
      <c r="G13" s="20"/>
      <c r="H13" s="27"/>
    </row>
    <row r="14" spans="2:12" ht="13.5" customHeight="1" x14ac:dyDescent="0.25">
      <c r="B14" s="26"/>
      <c r="C14" s="20"/>
      <c r="D14" s="22"/>
      <c r="E14" s="20"/>
      <c r="F14" s="20"/>
      <c r="G14" s="20"/>
      <c r="H14" s="27"/>
    </row>
    <row r="15" spans="2:12" ht="15.75" customHeight="1" x14ac:dyDescent="0.25">
      <c r="B15" s="26"/>
      <c r="C15" s="20"/>
      <c r="D15" s="22"/>
      <c r="E15" s="20"/>
      <c r="F15" s="20"/>
      <c r="G15" s="20"/>
      <c r="H15" s="27"/>
    </row>
    <row r="16" spans="2:12" x14ac:dyDescent="0.25">
      <c r="B16" s="26"/>
      <c r="C16" s="5" t="s">
        <v>18</v>
      </c>
      <c r="D16" s="46" t="e">
        <f>#REF!</f>
        <v>#REF!</v>
      </c>
      <c r="E16" s="19" t="s">
        <v>3</v>
      </c>
      <c r="F16" s="32"/>
      <c r="G16" s="20"/>
      <c r="H16" s="27"/>
    </row>
    <row r="17" spans="2:8" x14ac:dyDescent="0.25">
      <c r="B17" s="26"/>
      <c r="C17" s="5" t="s">
        <v>19</v>
      </c>
      <c r="D17" s="45" t="e">
        <f>#REF!</f>
        <v>#REF!</v>
      </c>
      <c r="E17" s="19" t="s">
        <v>2</v>
      </c>
      <c r="F17" s="32" t="s">
        <v>23</v>
      </c>
      <c r="G17" s="20"/>
      <c r="H17" s="27"/>
    </row>
    <row r="18" spans="2:8" ht="12" thickBot="1" x14ac:dyDescent="0.3">
      <c r="B18" s="28"/>
      <c r="C18" s="29"/>
      <c r="D18" s="43"/>
      <c r="E18" s="33"/>
      <c r="F18" s="34"/>
      <c r="G18" s="29"/>
      <c r="H18" s="30"/>
    </row>
    <row r="19" spans="2:8" ht="12" thickBot="1" x14ac:dyDescent="0.3">
      <c r="B19" s="20"/>
      <c r="C19" s="20"/>
      <c r="D19" s="24"/>
      <c r="E19" s="23"/>
      <c r="F19" s="32"/>
      <c r="G19" s="20"/>
      <c r="H19" s="20"/>
    </row>
    <row r="20" spans="2:8" ht="12" thickBot="1" x14ac:dyDescent="0.3">
      <c r="B20" s="120" t="s">
        <v>25</v>
      </c>
      <c r="C20" s="121"/>
      <c r="D20" s="121"/>
      <c r="E20" s="121"/>
      <c r="F20" s="121"/>
      <c r="G20" s="121"/>
      <c r="H20" s="122"/>
    </row>
    <row r="21" spans="2:8" ht="10.5" customHeight="1" x14ac:dyDescent="0.25">
      <c r="B21" s="26"/>
      <c r="C21" s="20"/>
      <c r="D21" s="20"/>
      <c r="E21" s="20"/>
      <c r="F21" s="20"/>
      <c r="G21" s="20"/>
      <c r="H21" s="27"/>
    </row>
    <row r="22" spans="2:8" x14ac:dyDescent="0.25">
      <c r="B22" s="26"/>
      <c r="C22" s="23" t="s">
        <v>11</v>
      </c>
      <c r="D22" s="20"/>
      <c r="E22" s="20"/>
      <c r="F22" s="20"/>
      <c r="G22" s="20"/>
      <c r="H22" s="27"/>
    </row>
    <row r="23" spans="2:8" ht="12.75" customHeight="1" x14ac:dyDescent="0.25">
      <c r="B23" s="26"/>
      <c r="C23" s="23"/>
      <c r="D23" s="20"/>
      <c r="E23" s="20"/>
      <c r="F23" s="20"/>
      <c r="G23" s="20"/>
      <c r="H23" s="27"/>
    </row>
    <row r="24" spans="2:8" x14ac:dyDescent="0.25">
      <c r="B24" s="26"/>
      <c r="C24" s="3" t="s">
        <v>6</v>
      </c>
      <c r="D24" s="35" t="e">
        <f>(D11*D17)/1000000</f>
        <v>#REF!</v>
      </c>
      <c r="E24" s="8" t="s">
        <v>1</v>
      </c>
      <c r="F24" s="11"/>
      <c r="G24" s="4"/>
      <c r="H24" s="27"/>
    </row>
    <row r="25" spans="2:8" x14ac:dyDescent="0.25">
      <c r="B25" s="26"/>
      <c r="C25" s="3" t="s">
        <v>13</v>
      </c>
      <c r="D25" s="36" t="e">
        <f>IF(D17=2,(D39*D11)/10000,IF(D17=5,D40*D11/10000,IF(D17=10,D41*D11/10000,IF(D17=25,D42*D11/10000,IF(D17=50,D43*D11/10000,IF(D17=1,D38*D11/10000,""))))))</f>
        <v>#REF!</v>
      </c>
      <c r="E25" s="9" t="s">
        <v>9</v>
      </c>
      <c r="F25" s="10"/>
      <c r="G25" s="7"/>
      <c r="H25" s="27"/>
    </row>
    <row r="26" spans="2:8" ht="12" x14ac:dyDescent="0.3">
      <c r="B26" s="26"/>
      <c r="C26" s="12" t="s">
        <v>8</v>
      </c>
      <c r="D26" s="38" t="e">
        <f>ROUNDUP(D25/7000,2)</f>
        <v>#REF!</v>
      </c>
      <c r="E26" s="8" t="s">
        <v>7</v>
      </c>
      <c r="F26" s="11"/>
      <c r="G26" s="4"/>
      <c r="H26" s="27"/>
    </row>
    <row r="27" spans="2:8" x14ac:dyDescent="0.25">
      <c r="B27" s="26"/>
      <c r="C27" s="20"/>
      <c r="D27" s="38" t="e">
        <f>ROUNDUP(D25/5500,0)</f>
        <v>#REF!</v>
      </c>
      <c r="E27" s="8" t="s">
        <v>10</v>
      </c>
      <c r="F27" s="11"/>
      <c r="G27" s="4"/>
      <c r="H27" s="27"/>
    </row>
    <row r="28" spans="2:8" x14ac:dyDescent="0.25">
      <c r="B28" s="26"/>
      <c r="C28" s="3" t="s">
        <v>14</v>
      </c>
      <c r="D28" s="36" t="e">
        <f>IF(D17=2,(E39*D11)/1000,IF(D17=5,E40*D11/1000,IF(D17=10,E41*D11/1000,IF(D17=25,E42*D11/1000,IF(D17=50,E43*D11/1000,IF(D17=1,E38*D11/1000,""))))))</f>
        <v>#REF!</v>
      </c>
      <c r="E28" s="13" t="s">
        <v>15</v>
      </c>
      <c r="F28" s="11"/>
      <c r="G28" s="93" t="e">
        <f>ROUNDUP(D28/1000,0)</f>
        <v>#REF!</v>
      </c>
      <c r="H28" s="92" t="s">
        <v>40</v>
      </c>
    </row>
    <row r="29" spans="2:8" ht="12" x14ac:dyDescent="0.3">
      <c r="B29" s="26"/>
      <c r="C29" s="12" t="s">
        <v>8</v>
      </c>
      <c r="D29" s="48" t="e">
        <f>(D28*1000)/20</f>
        <v>#REF!</v>
      </c>
      <c r="E29" s="49" t="s">
        <v>38</v>
      </c>
      <c r="F29" s="3"/>
      <c r="G29" s="3"/>
      <c r="H29" s="27"/>
    </row>
    <row r="30" spans="2:8" ht="18.75" customHeight="1" x14ac:dyDescent="0.25">
      <c r="B30" s="26"/>
      <c r="C30" s="20"/>
      <c r="D30" s="20"/>
      <c r="E30" s="20"/>
      <c r="F30" s="20"/>
      <c r="G30" s="20"/>
      <c r="H30" s="27"/>
    </row>
    <row r="31" spans="2:8" x14ac:dyDescent="0.25">
      <c r="B31" s="26"/>
      <c r="C31" s="23" t="s">
        <v>26</v>
      </c>
      <c r="D31" s="20"/>
      <c r="E31" s="20"/>
      <c r="F31" s="20"/>
      <c r="G31" s="20"/>
      <c r="H31" s="27"/>
    </row>
    <row r="32" spans="2:8" ht="10.5" customHeight="1" x14ac:dyDescent="0.25">
      <c r="B32" s="26"/>
      <c r="C32" s="23"/>
      <c r="D32" s="20"/>
      <c r="E32" s="20"/>
      <c r="F32" s="20"/>
      <c r="G32" s="20"/>
      <c r="H32" s="27"/>
    </row>
    <row r="33" spans="2:9" x14ac:dyDescent="0.25">
      <c r="B33" s="26"/>
      <c r="C33" s="14" t="s">
        <v>37</v>
      </c>
      <c r="D33" s="16" t="e">
        <f>D24</f>
        <v>#REF!</v>
      </c>
      <c r="E33" s="8" t="s">
        <v>1</v>
      </c>
      <c r="F33" s="11"/>
      <c r="G33" s="4"/>
      <c r="H33" s="27"/>
    </row>
    <row r="34" spans="2:9" x14ac:dyDescent="0.25">
      <c r="B34" s="26"/>
      <c r="C34" s="15" t="s">
        <v>17</v>
      </c>
      <c r="D34" s="17" t="s">
        <v>16</v>
      </c>
      <c r="E34" s="8" t="s">
        <v>27</v>
      </c>
      <c r="F34" s="37"/>
      <c r="G34" s="6"/>
      <c r="H34" s="27"/>
    </row>
    <row r="35" spans="2:9" x14ac:dyDescent="0.25">
      <c r="B35" s="26"/>
      <c r="C35" s="20"/>
      <c r="D35" s="20"/>
      <c r="E35" s="20"/>
      <c r="F35" s="20"/>
      <c r="G35" s="20"/>
      <c r="H35" s="27"/>
    </row>
    <row r="36" spans="2:9" ht="12" thickBot="1" x14ac:dyDescent="0.3">
      <c r="B36" s="28"/>
      <c r="C36" s="29"/>
      <c r="D36" s="29"/>
      <c r="E36" s="29"/>
      <c r="F36" s="29"/>
      <c r="G36" s="29"/>
      <c r="H36" s="30"/>
    </row>
    <row r="37" spans="2:9" x14ac:dyDescent="0.25">
      <c r="C37" s="2" t="s">
        <v>5</v>
      </c>
      <c r="D37" s="2" t="s">
        <v>4</v>
      </c>
      <c r="E37" s="2" t="s">
        <v>12</v>
      </c>
    </row>
    <row r="38" spans="2:9" x14ac:dyDescent="0.25">
      <c r="C38">
        <v>1</v>
      </c>
      <c r="D38" s="1">
        <f>(2.2*4.2)*2</f>
        <v>18.480000000000004</v>
      </c>
      <c r="E38">
        <v>0.16</v>
      </c>
    </row>
    <row r="39" spans="2:9" x14ac:dyDescent="0.25">
      <c r="C39">
        <v>2</v>
      </c>
      <c r="D39">
        <f>(3.5*5)*2</f>
        <v>35</v>
      </c>
      <c r="E39">
        <v>0.27</v>
      </c>
    </row>
    <row r="40" spans="2:9" x14ac:dyDescent="0.25">
      <c r="C40">
        <v>5</v>
      </c>
      <c r="D40">
        <f>(3.5*6)*2</f>
        <v>42</v>
      </c>
      <c r="E40">
        <v>0.47</v>
      </c>
    </row>
    <row r="41" spans="2:9" x14ac:dyDescent="0.25">
      <c r="C41">
        <v>10</v>
      </c>
      <c r="D41" s="1">
        <f>(3.5*9.6)*2</f>
        <v>67.2</v>
      </c>
      <c r="E41">
        <v>0.82</v>
      </c>
    </row>
    <row r="42" spans="2:9" x14ac:dyDescent="0.25">
      <c r="C42">
        <v>25</v>
      </c>
      <c r="D42" s="1">
        <f>(8.5*11.5)*2</f>
        <v>195.5</v>
      </c>
      <c r="E42">
        <v>1.3</v>
      </c>
    </row>
    <row r="43" spans="2:9" x14ac:dyDescent="0.25">
      <c r="C43">
        <v>50</v>
      </c>
      <c r="D43">
        <f>(9*12.5)*2</f>
        <v>225</v>
      </c>
      <c r="E43">
        <v>1.85</v>
      </c>
    </row>
    <row r="47" spans="2:9" x14ac:dyDescent="0.25">
      <c r="C47" t="s">
        <v>39</v>
      </c>
      <c r="D47" s="50">
        <v>45000</v>
      </c>
      <c r="E47" t="s">
        <v>40</v>
      </c>
      <c r="G47" t="s">
        <v>45</v>
      </c>
    </row>
    <row r="48" spans="2:9" x14ac:dyDescent="0.25">
      <c r="C48" t="s">
        <v>42</v>
      </c>
      <c r="D48" s="50">
        <v>63000</v>
      </c>
      <c r="E48" t="s">
        <v>40</v>
      </c>
      <c r="G48" t="s">
        <v>46</v>
      </c>
      <c r="H48">
        <f>(D48/D47)/1000</f>
        <v>1.4E-3</v>
      </c>
      <c r="I48" t="s">
        <v>40</v>
      </c>
    </row>
    <row r="49" spans="2:9" x14ac:dyDescent="0.25">
      <c r="C49" t="s">
        <v>50</v>
      </c>
      <c r="D49" s="50">
        <v>22500</v>
      </c>
      <c r="E49" t="s">
        <v>40</v>
      </c>
    </row>
    <row r="50" spans="2:9" x14ac:dyDescent="0.25">
      <c r="C50" t="s">
        <v>41</v>
      </c>
      <c r="D50" s="50">
        <v>855000</v>
      </c>
      <c r="E50" t="s">
        <v>40</v>
      </c>
      <c r="G50" t="s">
        <v>47</v>
      </c>
      <c r="H50" s="50">
        <f>(D50/D47)*1000</f>
        <v>19000</v>
      </c>
      <c r="I50" t="s">
        <v>49</v>
      </c>
    </row>
    <row r="51" spans="2:9" ht="12" thickBot="1" x14ac:dyDescent="0.3">
      <c r="C51" t="s">
        <v>43</v>
      </c>
      <c r="D51" s="50">
        <v>697000</v>
      </c>
      <c r="E51" t="s">
        <v>40</v>
      </c>
      <c r="G51" t="s">
        <v>48</v>
      </c>
      <c r="H51" s="50">
        <f>(D51/D47)*1000</f>
        <v>15488.888888888889</v>
      </c>
      <c r="I51" t="s">
        <v>49</v>
      </c>
    </row>
    <row r="52" spans="2:9" x14ac:dyDescent="0.25">
      <c r="B52" s="123" t="s">
        <v>51</v>
      </c>
      <c r="C52" s="124"/>
      <c r="D52" s="124"/>
      <c r="E52" s="124"/>
      <c r="F52" s="124"/>
      <c r="G52" s="124"/>
      <c r="H52" s="125"/>
    </row>
    <row r="53" spans="2:9" x14ac:dyDescent="0.25">
      <c r="B53" s="51"/>
      <c r="C53" s="3" t="s">
        <v>42</v>
      </c>
      <c r="D53" s="57" t="e">
        <f>((D48/D47))*D24</f>
        <v>#REF!</v>
      </c>
      <c r="E53" s="116" t="s">
        <v>1</v>
      </c>
      <c r="F53" s="117"/>
      <c r="G53" s="118"/>
      <c r="H53" s="52"/>
    </row>
    <row r="54" spans="2:9" x14ac:dyDescent="0.25">
      <c r="B54" s="51"/>
      <c r="C54" s="3" t="s">
        <v>41</v>
      </c>
      <c r="D54" s="57" t="e">
        <f>((D50/D47))*D24</f>
        <v>#REF!</v>
      </c>
      <c r="E54" s="3" t="s">
        <v>1</v>
      </c>
      <c r="F54" s="3"/>
      <c r="G54" s="3"/>
      <c r="H54" s="52"/>
    </row>
    <row r="55" spans="2:9" x14ac:dyDescent="0.25">
      <c r="B55" s="51"/>
      <c r="C55" s="47" t="s">
        <v>50</v>
      </c>
      <c r="D55" s="57" t="e">
        <f>(D49/D47)*D24</f>
        <v>#REF!</v>
      </c>
      <c r="E55" s="116" t="s">
        <v>1</v>
      </c>
      <c r="F55" s="117"/>
      <c r="G55" s="118"/>
      <c r="H55" s="52"/>
    </row>
    <row r="56" spans="2:9" x14ac:dyDescent="0.25">
      <c r="B56" s="51"/>
      <c r="C56" s="3" t="s">
        <v>41</v>
      </c>
      <c r="D56" s="57" t="e">
        <f>D54*1000</f>
        <v>#REF!</v>
      </c>
      <c r="E56" s="115" t="s">
        <v>44</v>
      </c>
      <c r="F56" s="115"/>
      <c r="G56" s="115"/>
      <c r="H56" s="52"/>
    </row>
    <row r="57" spans="2:9" hidden="1" x14ac:dyDescent="0.25">
      <c r="B57" s="51"/>
      <c r="C57" s="3" t="s">
        <v>43</v>
      </c>
      <c r="D57" s="57" t="e">
        <f>(D51/D47)*D24</f>
        <v>#REF!</v>
      </c>
      <c r="E57" s="3" t="s">
        <v>1</v>
      </c>
      <c r="F57" s="3"/>
      <c r="G57" s="3"/>
      <c r="H57" s="52"/>
    </row>
    <row r="58" spans="2:9" x14ac:dyDescent="0.25">
      <c r="B58" s="51"/>
      <c r="C58" s="3" t="s">
        <v>43</v>
      </c>
      <c r="D58" s="57" t="e">
        <f>D57*1000</f>
        <v>#REF!</v>
      </c>
      <c r="E58" s="115" t="s">
        <v>44</v>
      </c>
      <c r="F58" s="115"/>
      <c r="G58" s="115"/>
      <c r="H58" s="52"/>
    </row>
    <row r="59" spans="2:9" ht="12" thickBot="1" x14ac:dyDescent="0.3">
      <c r="B59" s="53"/>
      <c r="C59" s="54"/>
      <c r="D59" s="55"/>
      <c r="E59" s="54"/>
      <c r="F59" s="54"/>
      <c r="G59" s="54"/>
      <c r="H59" s="56"/>
    </row>
    <row r="60" spans="2:9" x14ac:dyDescent="0.25">
      <c r="D60" s="50"/>
    </row>
    <row r="61" spans="2:9" x14ac:dyDescent="0.25">
      <c r="D61" s="50"/>
    </row>
    <row r="62" spans="2:9" x14ac:dyDescent="0.25">
      <c r="D62" s="50"/>
    </row>
    <row r="63" spans="2:9" x14ac:dyDescent="0.25">
      <c r="D63" s="50"/>
    </row>
    <row r="64" spans="2:9" x14ac:dyDescent="0.25">
      <c r="D64" s="50"/>
    </row>
    <row r="65" spans="4:4" x14ac:dyDescent="0.25">
      <c r="D65" s="50"/>
    </row>
    <row r="66" spans="4:4" x14ac:dyDescent="0.25">
      <c r="D66" s="50"/>
    </row>
    <row r="67" spans="4:4" x14ac:dyDescent="0.25">
      <c r="D67" s="50"/>
    </row>
    <row r="68" spans="4:4" x14ac:dyDescent="0.25">
      <c r="D68" s="50"/>
    </row>
  </sheetData>
  <mergeCells count="9">
    <mergeCell ref="E56:G56"/>
    <mergeCell ref="E58:G58"/>
    <mergeCell ref="E53:G53"/>
    <mergeCell ref="E55:G55"/>
    <mergeCell ref="B6:H6"/>
    <mergeCell ref="C7:G7"/>
    <mergeCell ref="B20:H20"/>
    <mergeCell ref="B8:H8"/>
    <mergeCell ref="B52:H52"/>
  </mergeCells>
  <dataValidations count="1">
    <dataValidation type="list" allowBlank="1" showInputMessage="1" showErrorMessage="1" sqref="D17">
      <formula1>$C$38:$C$43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E4:M15"/>
  <sheetViews>
    <sheetView showGridLines="0" tabSelected="1" zoomScale="85" zoomScaleNormal="85" workbookViewId="0">
      <selection activeCell="R9" sqref="R9"/>
    </sheetView>
  </sheetViews>
  <sheetFormatPr defaultRowHeight="11.5" x14ac:dyDescent="0.25"/>
  <cols>
    <col min="1" max="1" width="2.59765625" customWidth="1"/>
    <col min="2" max="2" width="1.3984375" customWidth="1"/>
    <col min="3" max="3" width="9.09765625" customWidth="1"/>
    <col min="4" max="4" width="11.09765625" customWidth="1"/>
    <col min="5" max="5" width="7.3984375" customWidth="1"/>
    <col min="6" max="6" width="7" customWidth="1"/>
    <col min="7" max="7" width="10.296875" customWidth="1"/>
    <col min="8" max="8" width="9.09765625" customWidth="1"/>
    <col min="10" max="10" width="8" customWidth="1"/>
    <col min="11" max="11" width="20" customWidth="1"/>
    <col min="12" max="12" width="9.765625E-2" customWidth="1"/>
    <col min="13" max="13" width="13.69921875" customWidth="1"/>
    <col min="14" max="14" width="22.09765625" customWidth="1"/>
  </cols>
  <sheetData>
    <row r="4" spans="5:13" ht="19.5" customHeight="1" x14ac:dyDescent="0.25"/>
    <row r="5" spans="5:13" ht="5.25" hidden="1" customHeight="1" x14ac:dyDescent="0.25"/>
    <row r="6" spans="5:13" x14ac:dyDescent="0.25">
      <c r="E6" s="112" t="s">
        <v>24</v>
      </c>
      <c r="F6" s="113"/>
      <c r="G6" s="113"/>
      <c r="H6" s="113"/>
      <c r="I6" s="113"/>
      <c r="J6" s="113"/>
      <c r="K6" s="113"/>
      <c r="L6" s="113"/>
      <c r="M6" s="114"/>
    </row>
    <row r="7" spans="5:13" x14ac:dyDescent="0.25">
      <c r="E7" s="71" t="s">
        <v>70</v>
      </c>
      <c r="F7" s="20"/>
      <c r="G7" s="20"/>
      <c r="H7" s="20"/>
      <c r="I7" s="20"/>
      <c r="J7" s="20"/>
      <c r="K7" s="20"/>
      <c r="L7" s="20"/>
      <c r="M7" s="60"/>
    </row>
    <row r="8" spans="5:13" x14ac:dyDescent="0.25">
      <c r="E8" s="61" t="s">
        <v>69</v>
      </c>
      <c r="F8" s="58"/>
      <c r="G8" s="20"/>
      <c r="H8" s="20"/>
      <c r="I8" s="20"/>
      <c r="J8" s="20"/>
      <c r="K8" s="20"/>
      <c r="L8" s="20"/>
      <c r="M8" s="60"/>
    </row>
    <row r="9" spans="5:13" x14ac:dyDescent="0.25">
      <c r="E9" s="61" t="s">
        <v>20</v>
      </c>
      <c r="F9" s="58"/>
      <c r="G9" s="20"/>
      <c r="H9" s="20"/>
      <c r="I9" s="20"/>
      <c r="J9" s="20"/>
      <c r="K9" s="20"/>
      <c r="L9" s="20"/>
      <c r="M9" s="60"/>
    </row>
    <row r="10" spans="5:13" ht="4.5" customHeight="1" x14ac:dyDescent="0.25">
      <c r="E10" s="59"/>
      <c r="F10" s="20"/>
      <c r="G10" s="20"/>
      <c r="H10" s="20"/>
      <c r="I10" s="20"/>
      <c r="J10" s="20"/>
      <c r="K10" s="20"/>
      <c r="L10" s="20"/>
      <c r="M10" s="60"/>
    </row>
    <row r="11" spans="5:13" x14ac:dyDescent="0.25">
      <c r="E11" s="59"/>
      <c r="F11" s="72" t="s">
        <v>18</v>
      </c>
      <c r="G11" s="73"/>
      <c r="H11" s="73"/>
      <c r="I11" s="69">
        <v>50</v>
      </c>
      <c r="J11" s="74" t="s">
        <v>3</v>
      </c>
      <c r="K11" s="20"/>
      <c r="L11" s="20"/>
      <c r="M11" s="60"/>
    </row>
    <row r="12" spans="5:13" x14ac:dyDescent="0.25">
      <c r="E12" s="62"/>
      <c r="F12" s="72" t="s">
        <v>19</v>
      </c>
      <c r="G12" s="73"/>
      <c r="H12" s="73"/>
      <c r="I12" s="69">
        <v>2</v>
      </c>
      <c r="J12" s="74" t="s">
        <v>2</v>
      </c>
      <c r="K12" s="64" t="s">
        <v>52</v>
      </c>
      <c r="L12" s="63"/>
      <c r="M12" s="65"/>
    </row>
    <row r="13" spans="5:13" x14ac:dyDescent="0.25">
      <c r="E13" s="20"/>
      <c r="F13" s="20"/>
      <c r="G13" s="20"/>
      <c r="H13" s="20"/>
      <c r="I13" s="70"/>
      <c r="J13" s="20"/>
      <c r="K13" s="32"/>
      <c r="L13" s="20"/>
      <c r="M13" s="20"/>
    </row>
    <row r="14" spans="5:13" ht="4.5" customHeight="1" x14ac:dyDescent="0.25"/>
    <row r="15" spans="5:13" ht="24" customHeight="1" x14ac:dyDescent="0.25"/>
  </sheetData>
  <sheetProtection algorithmName="SHA-512" hashValue="9JYBd9yw/En04aqyLtuLQ+Fn5C7JauWrUxugIXGGVMxXf8/YhKvDnQYcrtsikc+rMoxIAurX1l/PI9d+KoHK6A==" saltValue="RW1/WfPg59sQ2NhvodtDLA==" spinCount="100000" sheet="1" objects="1" scenarios="1"/>
  <mergeCells count="1">
    <mergeCell ref="E6:M6"/>
  </mergeCells>
  <pageMargins left="0.7" right="0.7" top="0.75" bottom="0.75" header="0.3" footer="0.3"/>
  <pageSetup paperSize="9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'CACi2 inputs'!$C$39:$C$44</xm:f>
          </x14:formula1>
          <xm:sqref>I12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B5:V69"/>
  <sheetViews>
    <sheetView showGridLines="0" topLeftCell="A29" zoomScaleNormal="100" workbookViewId="0">
      <selection activeCell="K41" sqref="K41"/>
    </sheetView>
  </sheetViews>
  <sheetFormatPr defaultRowHeight="11.5" x14ac:dyDescent="0.25"/>
  <cols>
    <col min="1" max="1" width="3.8984375" customWidth="1"/>
    <col min="2" max="2" width="2.09765625" customWidth="1"/>
    <col min="3" max="3" width="33.69921875" customWidth="1"/>
    <col min="4" max="4" width="12" style="50" customWidth="1"/>
    <col min="5" max="5" width="11.3984375" customWidth="1"/>
    <col min="6" max="6" width="3.09765625" customWidth="1"/>
    <col min="7" max="7" width="13.296875" customWidth="1"/>
    <col min="8" max="8" width="11.69921875" customWidth="1"/>
    <col min="9" max="9" width="14.296875" customWidth="1"/>
    <col min="11" max="11" width="25.3984375" customWidth="1"/>
    <col min="12" max="12" width="4" customWidth="1"/>
    <col min="13" max="13" width="4.8984375" customWidth="1"/>
  </cols>
  <sheetData>
    <row r="5" spans="2:22" ht="6" customHeight="1" x14ac:dyDescent="0.25"/>
    <row r="6" spans="2:22" x14ac:dyDescent="0.25">
      <c r="B6" s="119" t="s">
        <v>29</v>
      </c>
      <c r="C6" s="119"/>
      <c r="D6" s="119"/>
      <c r="E6" s="119"/>
      <c r="F6" s="119"/>
      <c r="G6" s="119"/>
      <c r="H6" s="119"/>
      <c r="I6" s="76"/>
      <c r="J6" s="76"/>
    </row>
    <row r="7" spans="2:22" s="25" customFormat="1" ht="12" thickBot="1" x14ac:dyDescent="0.3">
      <c r="C7" s="119"/>
      <c r="D7" s="119"/>
      <c r="E7" s="119"/>
      <c r="F7" s="119"/>
      <c r="G7" s="119"/>
    </row>
    <row r="8" spans="2:22" ht="12" thickBot="1" x14ac:dyDescent="0.3">
      <c r="B8" s="120" t="s">
        <v>24</v>
      </c>
      <c r="C8" s="121"/>
      <c r="D8" s="121"/>
      <c r="E8" s="121"/>
      <c r="F8" s="121"/>
      <c r="G8" s="121"/>
      <c r="H8" s="122"/>
      <c r="I8" s="84"/>
      <c r="J8" s="84"/>
      <c r="L8" s="126" t="s">
        <v>34</v>
      </c>
      <c r="M8" s="127"/>
      <c r="N8" s="127"/>
      <c r="O8" s="127"/>
      <c r="P8" s="127"/>
      <c r="Q8" s="127"/>
      <c r="R8" s="127"/>
      <c r="S8" s="127"/>
      <c r="T8" s="127"/>
      <c r="U8" s="127"/>
      <c r="V8" s="128"/>
    </row>
    <row r="9" spans="2:22" ht="3.75" customHeight="1" x14ac:dyDescent="0.25">
      <c r="B9" s="26"/>
      <c r="C9" s="20"/>
      <c r="D9" s="22"/>
      <c r="E9" s="20"/>
      <c r="F9" s="20"/>
      <c r="G9" s="20"/>
      <c r="H9" s="27"/>
      <c r="I9" s="20"/>
      <c r="J9" s="20"/>
      <c r="L9" s="39"/>
      <c r="M9" s="20"/>
      <c r="N9" s="20"/>
      <c r="O9" s="20"/>
      <c r="P9" s="20"/>
      <c r="Q9" s="20"/>
      <c r="R9" s="20"/>
      <c r="S9" s="20"/>
      <c r="T9" s="20"/>
      <c r="U9" s="20"/>
      <c r="V9" s="40"/>
    </row>
    <row r="10" spans="2:22" x14ac:dyDescent="0.25">
      <c r="B10" s="26"/>
      <c r="C10" s="23" t="s">
        <v>30</v>
      </c>
      <c r="D10" s="22"/>
      <c r="E10" s="20"/>
      <c r="F10" s="20"/>
      <c r="G10" s="20"/>
      <c r="H10" s="27"/>
      <c r="I10" s="20"/>
      <c r="J10" s="20"/>
      <c r="L10" s="39"/>
      <c r="M10" s="23" t="s">
        <v>35</v>
      </c>
      <c r="N10" s="23"/>
      <c r="O10" s="20"/>
      <c r="P10" s="20"/>
      <c r="Q10" s="20"/>
      <c r="R10" s="20"/>
      <c r="S10" s="20"/>
      <c r="T10" s="20"/>
      <c r="U10" s="20"/>
      <c r="V10" s="40"/>
    </row>
    <row r="11" spans="2:22" hidden="1" x14ac:dyDescent="0.25">
      <c r="B11" s="26"/>
      <c r="C11" s="20" t="s">
        <v>0</v>
      </c>
      <c r="D11" s="22">
        <f>D16*1000000</f>
        <v>50000000</v>
      </c>
      <c r="E11" s="20"/>
      <c r="F11" s="20"/>
      <c r="G11" s="20"/>
      <c r="H11" s="27"/>
      <c r="I11" s="20"/>
      <c r="J11" s="20"/>
      <c r="L11" s="39"/>
      <c r="M11" s="20"/>
      <c r="N11" s="20"/>
      <c r="O11" s="20"/>
      <c r="P11" s="20"/>
      <c r="Q11" s="20"/>
      <c r="R11" s="20"/>
      <c r="S11" s="20"/>
      <c r="T11" s="20"/>
      <c r="U11" s="20"/>
      <c r="V11" s="40"/>
    </row>
    <row r="12" spans="2:22" x14ac:dyDescent="0.25">
      <c r="B12" s="26"/>
      <c r="C12" s="31" t="s">
        <v>31</v>
      </c>
      <c r="D12" s="22"/>
      <c r="E12" s="20"/>
      <c r="F12" s="20"/>
      <c r="G12" s="20"/>
      <c r="H12" s="27"/>
      <c r="I12" s="20"/>
      <c r="J12" s="20"/>
      <c r="L12" s="39"/>
      <c r="M12" s="20"/>
      <c r="N12" s="20"/>
      <c r="O12" s="20"/>
      <c r="P12" s="20"/>
      <c r="Q12" s="20"/>
      <c r="R12" s="20"/>
      <c r="S12" s="20"/>
      <c r="T12" s="20"/>
      <c r="U12" s="20"/>
      <c r="V12" s="40"/>
    </row>
    <row r="13" spans="2:22" x14ac:dyDescent="0.25">
      <c r="B13" s="26"/>
      <c r="C13" s="31" t="s">
        <v>20</v>
      </c>
      <c r="D13" s="22"/>
      <c r="E13" s="20"/>
      <c r="F13" s="20"/>
      <c r="G13" s="20"/>
      <c r="H13" s="27"/>
      <c r="I13" s="20"/>
      <c r="J13" s="20"/>
      <c r="L13" s="39"/>
      <c r="M13" s="20"/>
      <c r="N13" s="20"/>
      <c r="O13" s="20"/>
      <c r="P13" s="20"/>
      <c r="Q13" s="20"/>
      <c r="R13" s="20"/>
      <c r="S13" s="20"/>
      <c r="T13" s="20"/>
      <c r="U13" s="20"/>
      <c r="V13" s="40"/>
    </row>
    <row r="14" spans="2:22" ht="5.25" customHeight="1" x14ac:dyDescent="0.25">
      <c r="B14" s="26"/>
      <c r="C14" s="20"/>
      <c r="D14" s="22"/>
      <c r="E14" s="20"/>
      <c r="F14" s="20"/>
      <c r="G14" s="20"/>
      <c r="H14" s="27"/>
      <c r="I14" s="20"/>
      <c r="J14" s="20"/>
      <c r="L14" s="39"/>
      <c r="M14" s="20"/>
      <c r="N14" s="20"/>
      <c r="O14" s="20"/>
      <c r="P14" s="20"/>
      <c r="Q14" s="20"/>
      <c r="R14" s="20"/>
      <c r="S14" s="20"/>
      <c r="T14" s="20"/>
      <c r="U14" s="20"/>
      <c r="V14" s="40"/>
    </row>
    <row r="15" spans="2:22" ht="5.25" customHeight="1" x14ac:dyDescent="0.25">
      <c r="B15" s="26"/>
      <c r="C15" s="20"/>
      <c r="D15" s="22"/>
      <c r="E15" s="20"/>
      <c r="F15" s="20"/>
      <c r="G15" s="20"/>
      <c r="H15" s="27"/>
      <c r="I15" s="20"/>
      <c r="J15" s="20"/>
      <c r="L15" s="39"/>
      <c r="M15" s="20"/>
      <c r="N15" s="20"/>
      <c r="O15" s="20"/>
      <c r="P15" s="20"/>
      <c r="Q15" s="20"/>
      <c r="R15" s="20"/>
      <c r="S15" s="20"/>
      <c r="T15" s="20"/>
      <c r="U15" s="20"/>
      <c r="V15" s="40"/>
    </row>
    <row r="16" spans="2:22" x14ac:dyDescent="0.25">
      <c r="B16" s="26"/>
      <c r="C16" s="5" t="s">
        <v>18</v>
      </c>
      <c r="D16" s="44">
        <f>'Calcium Chloride Calculator'!$I$11</f>
        <v>50</v>
      </c>
      <c r="E16" s="6" t="s">
        <v>3</v>
      </c>
      <c r="F16" s="32"/>
      <c r="G16" s="20"/>
      <c r="H16" s="27"/>
      <c r="I16" s="20"/>
      <c r="J16" s="20"/>
      <c r="L16" s="39"/>
      <c r="M16" s="20"/>
      <c r="N16" s="20"/>
      <c r="O16" s="20"/>
      <c r="P16" s="20"/>
      <c r="Q16" s="20"/>
      <c r="R16" s="20"/>
      <c r="S16" s="20"/>
      <c r="T16" s="20"/>
      <c r="U16" s="20"/>
      <c r="V16" s="40"/>
    </row>
    <row r="17" spans="2:22" x14ac:dyDescent="0.25">
      <c r="B17" s="26"/>
      <c r="C17" s="5" t="s">
        <v>19</v>
      </c>
      <c r="D17" s="46">
        <f>'Calcium Chloride Calculator'!$I$12</f>
        <v>2</v>
      </c>
      <c r="E17" s="19" t="s">
        <v>2</v>
      </c>
      <c r="F17" s="32" t="s">
        <v>23</v>
      </c>
      <c r="G17" s="20"/>
      <c r="H17" s="27"/>
      <c r="I17" s="20"/>
      <c r="J17" s="20"/>
      <c r="L17" s="39"/>
      <c r="M17" s="20"/>
      <c r="N17" s="20"/>
      <c r="O17" s="20"/>
      <c r="P17" s="20"/>
      <c r="Q17" s="20"/>
      <c r="R17" s="20"/>
      <c r="S17" s="20"/>
      <c r="T17" s="20"/>
      <c r="U17" s="20"/>
      <c r="V17" s="40"/>
    </row>
    <row r="18" spans="2:22" ht="12" thickBot="1" x14ac:dyDescent="0.3">
      <c r="B18" s="28"/>
      <c r="C18" s="29"/>
      <c r="D18" s="77"/>
      <c r="E18" s="33"/>
      <c r="F18" s="34"/>
      <c r="G18" s="29"/>
      <c r="H18" s="30"/>
      <c r="I18" s="20"/>
      <c r="J18" s="20"/>
      <c r="L18" s="39"/>
      <c r="M18" s="20"/>
      <c r="N18" s="20"/>
      <c r="O18" s="20"/>
      <c r="P18" s="20"/>
      <c r="Q18" s="20"/>
      <c r="R18" s="20"/>
      <c r="S18" s="20"/>
      <c r="T18" s="20"/>
      <c r="U18" s="20"/>
      <c r="V18" s="40"/>
    </row>
    <row r="19" spans="2:22" ht="12" thickBot="1" x14ac:dyDescent="0.3">
      <c r="C19" s="20"/>
      <c r="D19" s="78"/>
      <c r="E19" s="23"/>
      <c r="F19" s="18"/>
      <c r="L19" s="39"/>
      <c r="M19" s="20"/>
      <c r="N19" s="20"/>
      <c r="O19" s="20"/>
      <c r="P19" s="20"/>
      <c r="Q19" s="20"/>
      <c r="R19" s="20"/>
      <c r="S19" s="20"/>
      <c r="T19" s="20"/>
      <c r="U19" s="20"/>
      <c r="V19" s="40"/>
    </row>
    <row r="20" spans="2:22" ht="12" thickBot="1" x14ac:dyDescent="0.3">
      <c r="B20" s="120" t="s">
        <v>25</v>
      </c>
      <c r="C20" s="121"/>
      <c r="D20" s="121"/>
      <c r="E20" s="121"/>
      <c r="F20" s="121"/>
      <c r="G20" s="121"/>
      <c r="H20" s="122"/>
      <c r="I20" s="84"/>
      <c r="J20" s="84"/>
      <c r="L20" s="39"/>
      <c r="M20" s="20"/>
      <c r="N20" s="20"/>
      <c r="O20" s="20"/>
      <c r="P20" s="20"/>
      <c r="Q20" s="20"/>
      <c r="R20" s="20"/>
      <c r="S20" s="20"/>
      <c r="T20" s="20"/>
      <c r="U20" s="20"/>
      <c r="V20" s="40"/>
    </row>
    <row r="21" spans="2:22" ht="10.5" customHeight="1" x14ac:dyDescent="0.25">
      <c r="B21" s="26"/>
      <c r="C21" s="20"/>
      <c r="D21" s="22"/>
      <c r="E21" s="20"/>
      <c r="F21" s="20"/>
      <c r="G21" s="20"/>
      <c r="H21" s="27"/>
      <c r="I21" s="20"/>
      <c r="J21" s="20"/>
      <c r="L21" s="39"/>
      <c r="M21" s="20"/>
      <c r="N21" s="20"/>
      <c r="O21" s="20"/>
      <c r="P21" s="20"/>
      <c r="Q21" s="20"/>
      <c r="R21" s="20"/>
      <c r="S21" s="20"/>
      <c r="T21" s="20"/>
      <c r="U21" s="20"/>
      <c r="V21" s="40"/>
    </row>
    <row r="22" spans="2:22" x14ac:dyDescent="0.25">
      <c r="B22" s="26"/>
      <c r="C22" s="23" t="s">
        <v>33</v>
      </c>
      <c r="D22" s="22"/>
      <c r="E22" s="20"/>
      <c r="F22" s="20"/>
      <c r="G22" s="20"/>
      <c r="H22" s="27"/>
      <c r="I22" s="20"/>
      <c r="J22" s="20"/>
      <c r="L22" s="39"/>
      <c r="M22" s="20"/>
      <c r="N22" s="20"/>
      <c r="O22" s="20"/>
      <c r="P22" s="20"/>
      <c r="Q22" s="20"/>
      <c r="R22" s="20"/>
      <c r="S22" s="20"/>
      <c r="T22" s="20"/>
      <c r="U22" s="20"/>
      <c r="V22" s="40"/>
    </row>
    <row r="23" spans="2:22" ht="4.5" customHeight="1" x14ac:dyDescent="0.25">
      <c r="B23" s="26"/>
      <c r="C23" s="23"/>
      <c r="D23" s="22"/>
      <c r="E23" s="20"/>
      <c r="F23" s="20"/>
      <c r="G23" s="20"/>
      <c r="H23" s="27"/>
      <c r="I23" s="20"/>
      <c r="J23" s="20"/>
      <c r="L23" s="39"/>
      <c r="M23" s="20"/>
      <c r="N23" s="20"/>
      <c r="O23" s="20"/>
      <c r="P23" s="20"/>
      <c r="Q23" s="20"/>
      <c r="R23" s="20"/>
      <c r="S23" s="20"/>
      <c r="T23" s="20"/>
      <c r="U23" s="20"/>
      <c r="V23" s="40"/>
    </row>
    <row r="24" spans="2:22" x14ac:dyDescent="0.25">
      <c r="B24" s="26"/>
      <c r="C24" s="3" t="s">
        <v>32</v>
      </c>
      <c r="D24" s="35">
        <f>(D11*D17)/1000000</f>
        <v>100</v>
      </c>
      <c r="E24" s="8" t="s">
        <v>1</v>
      </c>
      <c r="F24" s="11"/>
      <c r="G24" s="4"/>
      <c r="H24" s="27"/>
      <c r="I24" s="20"/>
      <c r="J24" s="20"/>
      <c r="L24" s="39"/>
      <c r="M24" s="20"/>
      <c r="N24" s="20"/>
      <c r="O24" s="20"/>
      <c r="P24" s="20"/>
      <c r="Q24" s="20"/>
      <c r="R24" s="20"/>
      <c r="S24" s="20"/>
      <c r="T24" s="20"/>
      <c r="U24" s="20"/>
      <c r="V24" s="40"/>
    </row>
    <row r="25" spans="2:22" x14ac:dyDescent="0.25">
      <c r="B25" s="26"/>
      <c r="C25" s="3" t="s">
        <v>13</v>
      </c>
      <c r="D25" s="36">
        <f>IF(D17=5,(D40*D11)/10000,IF(D17=10,D41*D11/10000,IF(D17=25,D42*D11/10000,IF(D17=50,D43*D11/10000,IF(D17=100,D44*D11/10000,IF(D17=2,D39*D11/10000,""))))))</f>
        <v>935000</v>
      </c>
      <c r="E25" s="9" t="s">
        <v>9</v>
      </c>
      <c r="F25" s="10"/>
      <c r="G25" s="7"/>
      <c r="H25" s="27"/>
      <c r="I25" s="20"/>
      <c r="J25" s="20"/>
      <c r="L25" s="39"/>
      <c r="M25" s="20"/>
      <c r="N25" s="20"/>
      <c r="O25" s="20"/>
      <c r="P25" s="20"/>
      <c r="Q25" s="20"/>
      <c r="R25" s="20"/>
      <c r="S25" s="20"/>
      <c r="T25" s="20"/>
      <c r="U25" s="20"/>
      <c r="V25" s="40"/>
    </row>
    <row r="26" spans="2:22" ht="12" x14ac:dyDescent="0.3">
      <c r="B26" s="26"/>
      <c r="C26" s="12" t="s">
        <v>8</v>
      </c>
      <c r="D26" s="79">
        <f>ROUNDUP(D25/7000,2)</f>
        <v>133.57999999999998</v>
      </c>
      <c r="E26" s="8" t="s">
        <v>7</v>
      </c>
      <c r="F26" s="11"/>
      <c r="G26" s="4"/>
      <c r="H26" s="27"/>
      <c r="I26" s="20"/>
      <c r="J26" s="20"/>
      <c r="L26" s="39"/>
      <c r="M26" s="20"/>
      <c r="N26" s="20"/>
      <c r="O26" s="20"/>
      <c r="P26" s="20"/>
      <c r="Q26" s="20"/>
      <c r="R26" s="20"/>
      <c r="S26" s="20"/>
      <c r="T26" s="20"/>
      <c r="U26" s="20"/>
      <c r="V26" s="40"/>
    </row>
    <row r="27" spans="2:22" x14ac:dyDescent="0.25">
      <c r="B27" s="26"/>
      <c r="C27" s="20"/>
      <c r="D27" s="79">
        <f>ROUNDUP(D25/5500,0)</f>
        <v>170</v>
      </c>
      <c r="E27" s="8" t="s">
        <v>10</v>
      </c>
      <c r="F27" s="11"/>
      <c r="G27" s="4"/>
      <c r="H27" s="27"/>
      <c r="I27" s="20"/>
      <c r="J27" s="20"/>
      <c r="L27" s="39"/>
      <c r="M27" s="20"/>
      <c r="N27" s="20"/>
      <c r="O27" s="20"/>
      <c r="P27" s="20"/>
      <c r="Q27" s="20"/>
      <c r="R27" s="20"/>
      <c r="S27" s="20"/>
      <c r="T27" s="20"/>
      <c r="U27" s="20"/>
      <c r="V27" s="40"/>
    </row>
    <row r="28" spans="2:22" x14ac:dyDescent="0.25">
      <c r="B28" s="26"/>
      <c r="C28" s="3" t="s">
        <v>67</v>
      </c>
      <c r="D28" s="36">
        <f>IF(D17=5,(E40*D11)/1000,IF(D17=10,E41*D11/1000,IF(D17=25,E42*D11/1000,IF(D17=50,E43*D11/1000,IF(D17=100,E44*D11/1000,IF(D17=2,E39*D11/1000,""))))))</f>
        <v>55000.000000000007</v>
      </c>
      <c r="E28" s="13" t="s">
        <v>15</v>
      </c>
      <c r="F28" s="11"/>
      <c r="G28" s="4"/>
      <c r="H28" s="27"/>
      <c r="I28" s="20"/>
      <c r="J28" s="20"/>
      <c r="L28" s="39"/>
      <c r="M28" s="20"/>
      <c r="N28" s="20"/>
      <c r="O28" s="20"/>
      <c r="P28" s="20"/>
      <c r="Q28" s="20"/>
      <c r="R28" s="20"/>
      <c r="S28" s="20"/>
      <c r="T28" s="20"/>
      <c r="U28" s="20"/>
      <c r="V28" s="40"/>
    </row>
    <row r="29" spans="2:22" ht="12" customHeight="1" x14ac:dyDescent="0.25">
      <c r="B29" s="26"/>
      <c r="C29" s="94" t="s">
        <v>68</v>
      </c>
      <c r="D29" s="99">
        <f>ROUNDUP(D28/1000,0)</f>
        <v>55</v>
      </c>
      <c r="E29" s="95" t="s">
        <v>40</v>
      </c>
      <c r="F29" s="87"/>
      <c r="G29" s="88"/>
      <c r="H29" s="27"/>
      <c r="I29" s="20"/>
      <c r="J29" s="20"/>
      <c r="L29" s="39"/>
      <c r="M29" s="20"/>
      <c r="N29" s="20"/>
      <c r="O29" s="20"/>
      <c r="P29" s="20"/>
      <c r="Q29" s="20"/>
      <c r="R29" s="20"/>
      <c r="S29" s="20"/>
      <c r="T29" s="20"/>
      <c r="U29" s="20"/>
      <c r="V29" s="40"/>
    </row>
    <row r="30" spans="2:22" ht="12" customHeight="1" x14ac:dyDescent="0.3">
      <c r="B30" s="26"/>
      <c r="C30" s="96" t="s">
        <v>8</v>
      </c>
      <c r="D30" s="98">
        <f>(D28*1000)/20</f>
        <v>2750000.0000000005</v>
      </c>
      <c r="E30" s="49" t="s">
        <v>38</v>
      </c>
      <c r="F30" s="73"/>
      <c r="G30" s="73"/>
      <c r="H30" s="97"/>
      <c r="I30" s="74"/>
      <c r="J30" s="20"/>
      <c r="L30" s="39"/>
      <c r="M30" s="20"/>
      <c r="N30" s="20"/>
      <c r="O30" s="20"/>
      <c r="P30" s="20"/>
      <c r="Q30" s="20"/>
      <c r="R30" s="20"/>
      <c r="S30" s="20"/>
      <c r="T30" s="20"/>
      <c r="U30" s="20"/>
      <c r="V30" s="40"/>
    </row>
    <row r="31" spans="2:22" ht="12" customHeight="1" x14ac:dyDescent="0.25">
      <c r="B31" s="26"/>
      <c r="C31" s="20"/>
      <c r="D31" s="22"/>
      <c r="E31" s="20"/>
      <c r="F31" s="20"/>
      <c r="G31" s="20"/>
      <c r="H31" s="27"/>
      <c r="I31" s="20"/>
      <c r="J31" s="20"/>
      <c r="L31" s="39"/>
      <c r="M31" s="20"/>
      <c r="N31" s="20"/>
      <c r="O31" s="20"/>
      <c r="P31" s="20"/>
      <c r="Q31" s="20"/>
      <c r="R31" s="20"/>
      <c r="S31" s="20"/>
      <c r="T31" s="20"/>
      <c r="U31" s="20"/>
      <c r="V31" s="40"/>
    </row>
    <row r="32" spans="2:22" x14ac:dyDescent="0.25">
      <c r="B32" s="26"/>
      <c r="C32" s="23" t="s">
        <v>26</v>
      </c>
      <c r="D32" s="22"/>
      <c r="E32" s="20"/>
      <c r="F32" s="20"/>
      <c r="G32" s="20"/>
      <c r="H32" s="27"/>
      <c r="I32" s="20"/>
      <c r="J32" s="20"/>
      <c r="L32" s="39"/>
      <c r="M32" s="23" t="s">
        <v>36</v>
      </c>
      <c r="N32" s="20"/>
      <c r="O32" s="20"/>
      <c r="P32" s="20"/>
      <c r="Q32" s="20"/>
      <c r="R32" s="20"/>
      <c r="S32" s="20"/>
      <c r="T32" s="20"/>
      <c r="U32" s="20"/>
      <c r="V32" s="40"/>
    </row>
    <row r="33" spans="2:22" x14ac:dyDescent="0.25">
      <c r="B33" s="26"/>
      <c r="C33" s="23"/>
      <c r="D33" s="22"/>
      <c r="E33" s="20"/>
      <c r="F33" s="20"/>
      <c r="G33" s="20"/>
      <c r="H33" s="27"/>
      <c r="I33" s="20"/>
      <c r="J33" s="20"/>
      <c r="L33" s="39"/>
      <c r="M33" s="20"/>
      <c r="N33" s="20"/>
      <c r="O33" s="20"/>
      <c r="P33" s="20"/>
      <c r="Q33" s="20"/>
      <c r="R33" s="20"/>
      <c r="S33" s="20"/>
      <c r="T33" s="20"/>
      <c r="U33" s="20"/>
      <c r="V33" s="40"/>
    </row>
    <row r="34" spans="2:22" x14ac:dyDescent="0.25">
      <c r="B34" s="26"/>
      <c r="C34" s="14" t="s">
        <v>37</v>
      </c>
      <c r="D34" s="16">
        <f>D24</f>
        <v>100</v>
      </c>
      <c r="E34" s="8" t="s">
        <v>1</v>
      </c>
      <c r="F34" s="11"/>
      <c r="G34" s="4"/>
      <c r="H34" s="27"/>
      <c r="I34" s="20"/>
      <c r="J34" s="20"/>
      <c r="L34" s="39"/>
      <c r="M34" s="20"/>
      <c r="N34" s="20"/>
      <c r="O34" s="20"/>
      <c r="P34" s="20"/>
      <c r="Q34" s="20"/>
      <c r="R34" s="20"/>
      <c r="S34" s="20"/>
      <c r="T34" s="20"/>
      <c r="U34" s="20"/>
      <c r="V34" s="40"/>
    </row>
    <row r="35" spans="2:22" x14ac:dyDescent="0.25">
      <c r="B35" s="26"/>
      <c r="C35" s="15" t="s">
        <v>17</v>
      </c>
      <c r="D35" s="80" t="s">
        <v>16</v>
      </c>
      <c r="E35" s="8" t="s">
        <v>27</v>
      </c>
      <c r="F35" s="37"/>
      <c r="G35" s="6"/>
      <c r="H35" s="27"/>
      <c r="I35" s="20"/>
      <c r="J35" s="20"/>
      <c r="L35" s="39"/>
      <c r="M35" s="20"/>
      <c r="N35" s="20"/>
      <c r="O35" s="20"/>
      <c r="P35" s="20"/>
      <c r="Q35" s="20"/>
      <c r="R35" s="20"/>
      <c r="S35" s="20"/>
      <c r="T35" s="20"/>
      <c r="U35" s="20"/>
      <c r="V35" s="40"/>
    </row>
    <row r="36" spans="2:22" x14ac:dyDescent="0.25">
      <c r="B36" s="26"/>
      <c r="C36" s="20"/>
      <c r="D36" s="22"/>
      <c r="E36" s="20"/>
      <c r="F36" s="20"/>
      <c r="G36" s="20"/>
      <c r="H36" s="27"/>
      <c r="I36" s="20"/>
      <c r="J36" s="20"/>
      <c r="L36" s="39"/>
      <c r="M36" s="20"/>
      <c r="N36" s="20"/>
      <c r="O36" s="20"/>
      <c r="P36" s="20"/>
      <c r="Q36" s="20"/>
      <c r="R36" s="20"/>
      <c r="S36" s="20"/>
      <c r="T36" s="20"/>
      <c r="U36" s="20"/>
      <c r="V36" s="40"/>
    </row>
    <row r="37" spans="2:22" ht="12" thickBot="1" x14ac:dyDescent="0.3">
      <c r="B37" s="28"/>
      <c r="C37" s="29"/>
      <c r="D37" s="81"/>
      <c r="E37" s="29"/>
      <c r="F37" s="29"/>
      <c r="G37" s="29"/>
      <c r="H37" s="30"/>
      <c r="I37" s="20"/>
      <c r="J37" s="20"/>
      <c r="L37" s="39"/>
      <c r="M37" s="20"/>
      <c r="N37" s="20"/>
      <c r="O37" s="20"/>
      <c r="P37" s="20"/>
      <c r="Q37" s="20"/>
      <c r="R37" s="20"/>
      <c r="S37" s="20"/>
      <c r="T37" s="20"/>
      <c r="U37" s="20"/>
      <c r="V37" s="40"/>
    </row>
    <row r="38" spans="2:22" x14ac:dyDescent="0.25">
      <c r="C38" s="2" t="s">
        <v>5</v>
      </c>
      <c r="D38" s="82" t="s">
        <v>4</v>
      </c>
      <c r="E38" s="2" t="s">
        <v>12</v>
      </c>
      <c r="L38" s="39"/>
      <c r="M38" s="20"/>
      <c r="N38" s="20"/>
      <c r="O38" s="20"/>
      <c r="P38" s="20"/>
      <c r="Q38" s="20"/>
      <c r="R38" s="20"/>
      <c r="S38" s="20"/>
      <c r="T38" s="20"/>
      <c r="U38" s="20"/>
      <c r="V38" s="40"/>
    </row>
    <row r="39" spans="2:22" x14ac:dyDescent="0.25">
      <c r="C39">
        <v>2</v>
      </c>
      <c r="D39" s="50">
        <f>(8.5*5.5)*4</f>
        <v>187</v>
      </c>
      <c r="E39">
        <v>1.1000000000000001</v>
      </c>
      <c r="L39" s="39"/>
      <c r="M39" s="20"/>
      <c r="N39" s="20"/>
      <c r="O39" s="20"/>
      <c r="P39" s="20"/>
      <c r="Q39" s="20"/>
      <c r="R39" s="20"/>
      <c r="S39" s="20"/>
      <c r="T39" s="20"/>
      <c r="U39" s="20"/>
      <c r="V39" s="40"/>
    </row>
    <row r="40" spans="2:22" x14ac:dyDescent="0.25">
      <c r="C40">
        <v>5</v>
      </c>
      <c r="D40" s="50">
        <f>(11.5*5.5)*4</f>
        <v>253</v>
      </c>
      <c r="E40">
        <v>1.4</v>
      </c>
      <c r="L40" s="39"/>
      <c r="M40" s="20"/>
      <c r="N40" s="20"/>
      <c r="O40" s="20"/>
      <c r="P40" s="20"/>
      <c r="Q40" s="20"/>
      <c r="R40" s="20"/>
      <c r="S40" s="20"/>
      <c r="T40" s="20"/>
      <c r="U40" s="20"/>
      <c r="V40" s="40"/>
    </row>
    <row r="41" spans="2:22" x14ac:dyDescent="0.25">
      <c r="C41">
        <v>10</v>
      </c>
      <c r="D41" s="50">
        <f>(10.3*10.2)*4</f>
        <v>420.24</v>
      </c>
      <c r="E41">
        <v>1.7</v>
      </c>
      <c r="L41" s="39"/>
      <c r="M41" s="20"/>
      <c r="N41" s="20"/>
      <c r="O41" s="20"/>
      <c r="P41" s="20"/>
      <c r="Q41" s="20"/>
      <c r="R41" s="20"/>
      <c r="S41" s="20"/>
      <c r="T41" s="20"/>
      <c r="U41" s="20"/>
      <c r="V41" s="40"/>
    </row>
    <row r="42" spans="2:22" x14ac:dyDescent="0.25">
      <c r="C42">
        <v>25</v>
      </c>
      <c r="D42" s="50">
        <f>(12.5*10.2)*4</f>
        <v>509.99999999999994</v>
      </c>
      <c r="E42">
        <v>2.4</v>
      </c>
      <c r="L42" s="39"/>
      <c r="M42" s="20"/>
      <c r="N42" s="20"/>
      <c r="O42" s="20"/>
      <c r="P42" s="20"/>
      <c r="Q42" s="20"/>
      <c r="R42" s="20"/>
      <c r="S42" s="20"/>
      <c r="T42" s="20"/>
      <c r="U42" s="20"/>
      <c r="V42" s="40"/>
    </row>
    <row r="43" spans="2:22" x14ac:dyDescent="0.25">
      <c r="C43">
        <v>50</v>
      </c>
      <c r="D43" s="50">
        <f>(17*10.2)*4</f>
        <v>693.59999999999991</v>
      </c>
      <c r="E43">
        <v>3</v>
      </c>
      <c r="L43" s="39"/>
      <c r="M43" s="20"/>
      <c r="N43" s="20"/>
      <c r="O43" s="20"/>
      <c r="P43" s="20"/>
      <c r="Q43" s="20"/>
      <c r="R43" s="20"/>
      <c r="S43" s="20"/>
      <c r="T43" s="20"/>
      <c r="U43" s="20"/>
      <c r="V43" s="40"/>
    </row>
    <row r="44" spans="2:22" x14ac:dyDescent="0.25">
      <c r="C44">
        <v>100</v>
      </c>
      <c r="D44" s="50">
        <f>(17.5*16)*4</f>
        <v>1120</v>
      </c>
      <c r="E44">
        <v>4.3</v>
      </c>
      <c r="L44" s="39"/>
      <c r="M44" s="20"/>
      <c r="N44" s="20"/>
      <c r="O44" s="20"/>
      <c r="P44" s="20"/>
      <c r="Q44" s="20"/>
      <c r="R44" s="20"/>
      <c r="S44" s="20"/>
      <c r="T44" s="20"/>
      <c r="U44" s="20"/>
      <c r="V44" s="40"/>
    </row>
    <row r="45" spans="2:22" x14ac:dyDescent="0.25">
      <c r="L45" s="39"/>
      <c r="M45" s="20"/>
      <c r="N45" s="20"/>
      <c r="O45" s="20"/>
      <c r="P45" s="20"/>
      <c r="Q45" s="20"/>
      <c r="R45" s="20"/>
      <c r="S45" s="20"/>
      <c r="T45" s="20"/>
      <c r="U45" s="20"/>
      <c r="V45" s="40"/>
    </row>
    <row r="46" spans="2:22" x14ac:dyDescent="0.25">
      <c r="L46" s="39"/>
      <c r="M46" s="20"/>
      <c r="N46" s="20"/>
      <c r="O46" s="20"/>
      <c r="P46" s="20"/>
      <c r="Q46" s="20"/>
      <c r="R46" s="20"/>
      <c r="S46" s="20"/>
      <c r="T46" s="20"/>
      <c r="U46" s="20"/>
      <c r="V46" s="40"/>
    </row>
    <row r="47" spans="2:22" x14ac:dyDescent="0.25">
      <c r="C47" s="72" t="s">
        <v>54</v>
      </c>
      <c r="D47" s="89">
        <v>15000</v>
      </c>
      <c r="E47" s="74" t="s">
        <v>40</v>
      </c>
      <c r="F47" s="73"/>
      <c r="G47" s="37" t="s">
        <v>66</v>
      </c>
      <c r="H47" s="74"/>
      <c r="L47" s="39"/>
      <c r="M47" s="20"/>
      <c r="N47" s="20"/>
      <c r="O47" s="20"/>
      <c r="P47" s="20"/>
      <c r="Q47" s="20"/>
      <c r="R47" s="20"/>
      <c r="S47" s="20"/>
      <c r="T47" s="20"/>
      <c r="U47" s="20"/>
      <c r="V47" s="40"/>
    </row>
    <row r="48" spans="2:22" x14ac:dyDescent="0.25">
      <c r="C48" s="2" t="s">
        <v>55</v>
      </c>
      <c r="L48" s="39"/>
      <c r="M48" s="20"/>
      <c r="N48" s="20"/>
      <c r="O48" s="20"/>
      <c r="P48" s="20"/>
      <c r="Q48" s="20"/>
      <c r="R48" s="20"/>
      <c r="S48" s="20"/>
      <c r="T48" s="20"/>
      <c r="U48" s="20"/>
      <c r="V48" s="40"/>
    </row>
    <row r="49" spans="3:22" x14ac:dyDescent="0.25">
      <c r="C49" s="72" t="s">
        <v>56</v>
      </c>
      <c r="D49" s="89">
        <v>13750</v>
      </c>
      <c r="E49" s="74" t="s">
        <v>40</v>
      </c>
      <c r="F49" s="73"/>
      <c r="G49" s="100">
        <f>(D49/$D$47)*$D$24</f>
        <v>91.666666666666657</v>
      </c>
      <c r="H49" s="74" t="s">
        <v>40</v>
      </c>
      <c r="L49" s="39"/>
      <c r="M49" s="20"/>
      <c r="N49" s="20"/>
      <c r="O49" s="20"/>
      <c r="P49" s="20"/>
      <c r="Q49" s="20"/>
      <c r="R49" s="20"/>
      <c r="S49" s="20"/>
      <c r="T49" s="20"/>
      <c r="U49" s="20"/>
      <c r="V49" s="40"/>
    </row>
    <row r="50" spans="3:22" x14ac:dyDescent="0.25">
      <c r="C50" s="72" t="s">
        <v>57</v>
      </c>
      <c r="D50" s="89">
        <v>1095</v>
      </c>
      <c r="E50" s="74" t="s">
        <v>40</v>
      </c>
      <c r="F50" s="73"/>
      <c r="G50" s="100">
        <f t="shared" ref="G50:G53" si="0">(D50/$D$47)*$D$24</f>
        <v>7.3</v>
      </c>
      <c r="H50" s="74" t="s">
        <v>40</v>
      </c>
      <c r="L50" s="39"/>
      <c r="M50" s="20"/>
      <c r="N50" s="20"/>
      <c r="O50" s="20"/>
      <c r="P50" s="20"/>
      <c r="Q50" s="20"/>
      <c r="R50" s="20"/>
      <c r="S50" s="20"/>
      <c r="T50" s="20"/>
      <c r="U50" s="20"/>
      <c r="V50" s="40"/>
    </row>
    <row r="51" spans="3:22" x14ac:dyDescent="0.25">
      <c r="C51" s="86" t="s">
        <v>64</v>
      </c>
      <c r="D51" s="90">
        <v>29200</v>
      </c>
      <c r="E51" s="88" t="s">
        <v>40</v>
      </c>
      <c r="F51" s="87"/>
      <c r="G51" s="101">
        <f>(D51/$D$47)*$D$24</f>
        <v>194.66666666666669</v>
      </c>
      <c r="H51" s="88" t="s">
        <v>40</v>
      </c>
      <c r="L51" s="39"/>
      <c r="M51" s="20"/>
      <c r="N51" s="20"/>
      <c r="O51" s="20"/>
      <c r="P51" s="20"/>
      <c r="Q51" s="20"/>
      <c r="R51" s="20"/>
      <c r="S51" s="20"/>
      <c r="T51" s="20"/>
      <c r="U51" s="20"/>
      <c r="V51" s="40"/>
    </row>
    <row r="52" spans="3:22" x14ac:dyDescent="0.25">
      <c r="C52" s="72" t="s">
        <v>58</v>
      </c>
      <c r="D52" s="89">
        <v>2700</v>
      </c>
      <c r="E52" s="74" t="s">
        <v>40</v>
      </c>
      <c r="F52" s="73"/>
      <c r="G52" s="100">
        <f t="shared" si="0"/>
        <v>18</v>
      </c>
      <c r="H52" s="73" t="s">
        <v>40</v>
      </c>
      <c r="I52" s="89">
        <f>G52*1000</f>
        <v>18000</v>
      </c>
      <c r="J52" s="74" t="s">
        <v>44</v>
      </c>
      <c r="L52" s="39"/>
      <c r="M52" s="20"/>
      <c r="N52" s="20"/>
      <c r="O52" s="20"/>
      <c r="P52" s="20"/>
      <c r="Q52" s="20"/>
      <c r="R52" s="20"/>
      <c r="S52" s="20"/>
      <c r="T52" s="20"/>
      <c r="U52" s="20"/>
      <c r="V52" s="40"/>
    </row>
    <row r="53" spans="3:22" x14ac:dyDescent="0.25">
      <c r="C53" s="72" t="s">
        <v>59</v>
      </c>
      <c r="D53" s="89">
        <v>6000</v>
      </c>
      <c r="E53" s="74" t="s">
        <v>40</v>
      </c>
      <c r="F53" s="73"/>
      <c r="G53" s="100">
        <f t="shared" si="0"/>
        <v>40</v>
      </c>
      <c r="H53" s="74" t="s">
        <v>40</v>
      </c>
      <c r="L53" s="39"/>
      <c r="M53" s="20"/>
      <c r="N53" s="20"/>
      <c r="O53" s="20"/>
      <c r="P53" s="20"/>
      <c r="Q53" s="20"/>
      <c r="R53" s="20"/>
      <c r="S53" s="20"/>
      <c r="T53" s="20"/>
      <c r="U53" s="20"/>
      <c r="V53" s="40"/>
    </row>
    <row r="54" spans="3:22" x14ac:dyDescent="0.25">
      <c r="C54" s="2" t="s">
        <v>60</v>
      </c>
      <c r="G54" s="50"/>
      <c r="L54" s="39"/>
      <c r="M54" s="20"/>
      <c r="N54" s="20"/>
      <c r="O54" s="20"/>
      <c r="P54" s="20"/>
      <c r="Q54" s="20"/>
      <c r="R54" s="20"/>
      <c r="S54" s="20"/>
      <c r="T54" s="20"/>
      <c r="U54" s="20"/>
      <c r="V54" s="40"/>
    </row>
    <row r="55" spans="3:22" x14ac:dyDescent="0.25">
      <c r="C55" s="75" t="s">
        <v>43</v>
      </c>
      <c r="D55" s="85">
        <v>2010</v>
      </c>
      <c r="E55" s="73" t="s">
        <v>40</v>
      </c>
      <c r="F55" s="72"/>
      <c r="G55" s="100">
        <f>(D55/$D$47)*$D$24</f>
        <v>13.4</v>
      </c>
      <c r="H55" s="74" t="s">
        <v>40</v>
      </c>
      <c r="L55" s="39"/>
      <c r="M55" s="20"/>
      <c r="N55" s="20"/>
      <c r="O55" s="20"/>
      <c r="P55" s="20"/>
      <c r="Q55" s="20"/>
      <c r="R55" s="20"/>
      <c r="S55" s="20"/>
      <c r="T55" s="20"/>
      <c r="U55" s="20"/>
      <c r="V55" s="40"/>
    </row>
    <row r="56" spans="3:22" x14ac:dyDescent="0.25">
      <c r="C56" s="91" t="s">
        <v>61</v>
      </c>
      <c r="D56" s="50">
        <v>1357</v>
      </c>
      <c r="E56" t="s">
        <v>40</v>
      </c>
      <c r="F56" s="59"/>
      <c r="G56" s="102">
        <f>(D56/$D$47)*$D$24</f>
        <v>9.0466666666666669</v>
      </c>
      <c r="H56" s="60" t="s">
        <v>40</v>
      </c>
      <c r="L56" s="41"/>
      <c r="M56" s="21"/>
      <c r="N56" s="21"/>
      <c r="O56" s="21"/>
      <c r="P56" s="21"/>
      <c r="Q56" s="21"/>
      <c r="R56" s="21"/>
      <c r="S56" s="21"/>
      <c r="T56" s="21"/>
      <c r="U56" s="21"/>
      <c r="V56" s="42"/>
    </row>
    <row r="57" spans="3:22" x14ac:dyDescent="0.25">
      <c r="C57" s="83" t="s">
        <v>65</v>
      </c>
      <c r="D57" s="85">
        <v>292</v>
      </c>
      <c r="E57" s="73" t="s">
        <v>40</v>
      </c>
      <c r="F57" s="72"/>
      <c r="G57" s="100">
        <f>(D57/$D$47)*$D$24</f>
        <v>1.9466666666666668</v>
      </c>
      <c r="H57" s="74" t="s">
        <v>40</v>
      </c>
    </row>
    <row r="58" spans="3:22" x14ac:dyDescent="0.25">
      <c r="C58" s="91" t="s">
        <v>62</v>
      </c>
      <c r="D58" s="50">
        <v>10059</v>
      </c>
      <c r="E58" t="s">
        <v>40</v>
      </c>
      <c r="F58" s="59"/>
      <c r="G58" s="102">
        <f>(D58/$D$47)*$D$24</f>
        <v>67.06</v>
      </c>
      <c r="H58" s="60" t="s">
        <v>40</v>
      </c>
    </row>
    <row r="59" spans="3:22" x14ac:dyDescent="0.25">
      <c r="C59" s="75" t="s">
        <v>63</v>
      </c>
      <c r="D59" s="85">
        <v>18075</v>
      </c>
      <c r="E59" s="73" t="s">
        <v>40</v>
      </c>
      <c r="F59" s="72"/>
      <c r="G59" s="100">
        <f>(D59/$D$47)*$D$24</f>
        <v>120.5</v>
      </c>
      <c r="H59" s="74" t="s">
        <v>40</v>
      </c>
      <c r="I59" s="72">
        <f>G59*1000</f>
        <v>120500</v>
      </c>
      <c r="J59" s="74" t="s">
        <v>44</v>
      </c>
    </row>
    <row r="62" spans="3:22" ht="12" thickBot="1" x14ac:dyDescent="0.3"/>
    <row r="63" spans="3:22" ht="24.5" thickBot="1" x14ac:dyDescent="0.3">
      <c r="C63" s="103" t="s">
        <v>71</v>
      </c>
      <c r="D63" s="104" t="s">
        <v>72</v>
      </c>
      <c r="E63" s="104" t="s">
        <v>73</v>
      </c>
      <c r="F63" s="104"/>
      <c r="G63" s="104" t="s">
        <v>74</v>
      </c>
      <c r="H63" s="105" t="s">
        <v>75</v>
      </c>
    </row>
    <row r="64" spans="3:22" ht="25" thickTop="1" thickBot="1" x14ac:dyDescent="0.3">
      <c r="C64" s="106">
        <v>1</v>
      </c>
      <c r="D64" s="107" t="s">
        <v>76</v>
      </c>
      <c r="E64" s="108" t="s">
        <v>77</v>
      </c>
      <c r="F64" s="109"/>
      <c r="G64" s="107" t="s">
        <v>78</v>
      </c>
      <c r="H64" s="108" t="s">
        <v>79</v>
      </c>
    </row>
    <row r="65" spans="3:8" ht="24.5" thickBot="1" x14ac:dyDescent="0.3">
      <c r="C65" s="110">
        <v>2</v>
      </c>
      <c r="D65" s="109" t="s">
        <v>80</v>
      </c>
      <c r="E65" s="111" t="s">
        <v>81</v>
      </c>
      <c r="F65" s="109"/>
      <c r="G65" s="109" t="s">
        <v>82</v>
      </c>
      <c r="H65" s="111" t="s">
        <v>83</v>
      </c>
    </row>
    <row r="66" spans="3:8" ht="24.5" thickBot="1" x14ac:dyDescent="0.3">
      <c r="C66" s="106">
        <v>3</v>
      </c>
      <c r="D66" s="107" t="s">
        <v>84</v>
      </c>
      <c r="E66" s="108" t="s">
        <v>85</v>
      </c>
      <c r="F66" s="109"/>
      <c r="G66" s="107" t="s">
        <v>61</v>
      </c>
      <c r="H66" s="108" t="s">
        <v>86</v>
      </c>
    </row>
    <row r="67" spans="3:8" ht="24.5" thickBot="1" x14ac:dyDescent="0.3">
      <c r="C67" s="110">
        <v>4</v>
      </c>
      <c r="D67" s="109" t="s">
        <v>58</v>
      </c>
      <c r="E67" s="111" t="s">
        <v>87</v>
      </c>
      <c r="F67" s="109"/>
      <c r="G67" s="109" t="s">
        <v>88</v>
      </c>
      <c r="H67" s="111" t="s">
        <v>89</v>
      </c>
    </row>
    <row r="68" spans="3:8" ht="12.5" thickBot="1" x14ac:dyDescent="0.3">
      <c r="C68" s="106">
        <v>5</v>
      </c>
      <c r="D68" s="107" t="s">
        <v>90</v>
      </c>
      <c r="E68" s="108" t="s">
        <v>91</v>
      </c>
      <c r="F68" s="109"/>
      <c r="G68" s="107" t="s">
        <v>92</v>
      </c>
      <c r="H68" s="108" t="s">
        <v>93</v>
      </c>
    </row>
    <row r="69" spans="3:8" ht="12.5" thickBot="1" x14ac:dyDescent="0.3">
      <c r="C69" s="110">
        <v>6</v>
      </c>
      <c r="D69" s="109" t="s">
        <v>59</v>
      </c>
      <c r="E69" s="111" t="s">
        <v>94</v>
      </c>
      <c r="F69" s="109"/>
      <c r="G69" s="109" t="s">
        <v>63</v>
      </c>
      <c r="H69" s="111" t="s">
        <v>95</v>
      </c>
    </row>
  </sheetData>
  <mergeCells count="5">
    <mergeCell ref="B6:H6"/>
    <mergeCell ref="C7:G7"/>
    <mergeCell ref="B8:H8"/>
    <mergeCell ref="B20:H20"/>
    <mergeCell ref="L8:V8"/>
  </mergeCells>
  <dataValidations count="1">
    <dataValidation type="list" allowBlank="1" showInputMessage="1" showErrorMessage="1" sqref="D17">
      <formula1>$C$39:$C$44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Silica Gel Calculator v1</vt:lpstr>
      <vt:lpstr>Silica Gel Inputs v2</vt:lpstr>
      <vt:lpstr>Calcium Chloride Calculator</vt:lpstr>
      <vt:lpstr>CACi2 inputs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Douglas Aitken</dc:creator>
  <cp:lastModifiedBy>Douglas Aitken</cp:lastModifiedBy>
  <dcterms:created xsi:type="dcterms:W3CDTF">2020-08-03T09:41:26Z</dcterms:created>
  <dcterms:modified xsi:type="dcterms:W3CDTF">2024-04-22T09:01:33Z</dcterms:modified>
</cp:coreProperties>
</file>